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locksa\OneDrive - ICT Yhteishankintaliitot\Muut tiedostot\Jäsenasioita\"/>
    </mc:Choice>
  </mc:AlternateContent>
  <xr:revisionPtr revIDLastSave="0" documentId="13_ncr:1_{5654D217-95F8-4DD1-B572-18E0260A3F4E}" xr6:coauthVersionLast="47" xr6:coauthVersionMax="47" xr10:uidLastSave="{00000000-0000-0000-0000-000000000000}"/>
  <bookViews>
    <workbookView xWindow="980" yWindow="720" windowWidth="17300" windowHeight="8840" tabRatio="769" xr2:uid="{00000000-000D-0000-FFFF-FFFF00000000}"/>
  </bookViews>
  <sheets>
    <sheet name="Laskenta" sheetId="44" r:id="rId1"/>
  </sheets>
  <definedNames>
    <definedName name="maksu">Laskenta!#REF!</definedName>
    <definedName name="perus">Laskenta!#REF!</definedName>
    <definedName name="pros1">Laskenta!$E$28</definedName>
    <definedName name="pros2">Laskenta!$F$28</definedName>
    <definedName name="pros3">Laskenta!$G$28</definedName>
    <definedName name="pros4">Laskenta!$H$28</definedName>
    <definedName name="pros5">#REF!</definedName>
    <definedName name="raja1">Laskenta!$E$27</definedName>
    <definedName name="raja2">Laskenta!$F$27</definedName>
    <definedName name="raja3">Laskenta!$G$27</definedName>
    <definedName name="raja4">Laskenta!$H$27</definedName>
    <definedName name="raja5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44" l="1"/>
  <c r="I19" i="44" l="1"/>
  <c r="E19" i="44"/>
  <c r="L19" i="44" s="1"/>
  <c r="H19" i="44"/>
  <c r="G19" i="44"/>
  <c r="F19" i="44"/>
  <c r="D17" i="44"/>
  <c r="H17" i="44" s="1"/>
  <c r="D20" i="44"/>
  <c r="L20" i="44" s="1"/>
  <c r="D21" i="44"/>
  <c r="D18" i="44"/>
  <c r="D14" i="44"/>
  <c r="D15" i="44"/>
  <c r="G15" i="44" s="1"/>
  <c r="D16" i="44"/>
  <c r="E16" i="44" s="1"/>
  <c r="G17" i="44" l="1"/>
  <c r="F17" i="44"/>
  <c r="H14" i="44"/>
  <c r="G14" i="44"/>
  <c r="O18" i="44"/>
  <c r="L18" i="44"/>
  <c r="H18" i="44"/>
  <c r="E18" i="44"/>
  <c r="R18" i="44"/>
  <c r="O20" i="44"/>
  <c r="F18" i="44"/>
  <c r="F16" i="44"/>
  <c r="O19" i="44"/>
  <c r="F15" i="44"/>
  <c r="G18" i="44"/>
  <c r="E15" i="44"/>
  <c r="O16" i="44"/>
  <c r="H16" i="44"/>
  <c r="E14" i="44"/>
  <c r="H15" i="44"/>
  <c r="I18" i="44"/>
  <c r="F14" i="44"/>
  <c r="L16" i="44"/>
  <c r="G16" i="44"/>
  <c r="G21" i="44"/>
  <c r="E21" i="44"/>
  <c r="F21" i="44"/>
  <c r="E17" i="44"/>
  <c r="O17" i="44" s="1"/>
  <c r="O21" i="44" l="1"/>
  <c r="L14" i="44"/>
  <c r="L15" i="44"/>
  <c r="O15" i="44"/>
  <c r="O14" i="44"/>
  <c r="R22" i="44"/>
  <c r="L21" i="44"/>
  <c r="L17" i="44"/>
  <c r="O22" i="44" l="1"/>
  <c r="O26" i="44" s="1"/>
  <c r="L22" i="44"/>
  <c r="R24" i="44" l="1"/>
  <c r="R26" i="44" s="1"/>
</calcChain>
</file>

<file path=xl/sharedStrings.xml><?xml version="1.0" encoding="utf-8"?>
<sst xmlns="http://schemas.openxmlformats.org/spreadsheetml/2006/main" count="128" uniqueCount="80">
  <si>
    <t>Yhtiö:</t>
  </si>
  <si>
    <t>Jäsenmaksu (alv 0%)</t>
  </si>
  <si>
    <t>Tutkimusmaksu (alv 0%)</t>
  </si>
  <si>
    <t>Volyymitiedot:</t>
  </si>
  <si>
    <t>Merkitse volyymitiedot keltaisiin soluihin</t>
  </si>
  <si>
    <t>Energia-</t>
  </si>
  <si>
    <t>Energia,</t>
  </si>
  <si>
    <t>Energia</t>
  </si>
  <si>
    <t>Energia jaettuna maksuportaille</t>
  </si>
  <si>
    <t>Perus-</t>
  </si>
  <si>
    <t>Jäsen-</t>
  </si>
  <si>
    <t>Neuvonta-</t>
  </si>
  <si>
    <t>Tutkimus-</t>
  </si>
  <si>
    <t>määrä</t>
  </si>
  <si>
    <t>josta</t>
  </si>
  <si>
    <t>yhteensä</t>
  </si>
  <si>
    <t>a.</t>
  </si>
  <si>
    <t>b.</t>
  </si>
  <si>
    <t>c.</t>
  </si>
  <si>
    <t>d.</t>
  </si>
  <si>
    <t>f.</t>
  </si>
  <si>
    <t>maksu</t>
  </si>
  <si>
    <t>GWh</t>
  </si>
  <si>
    <t>huomioon</t>
  </si>
  <si>
    <t>(kiinteä</t>
  </si>
  <si>
    <t>€/GWh</t>
  </si>
  <si>
    <t>1/4*</t>
  </si>
  <si>
    <t>osuus) €</t>
  </si>
  <si>
    <t>€</t>
  </si>
  <si>
    <t>Sähköverkko</t>
  </si>
  <si>
    <t>Sähkökauppa</t>
  </si>
  <si>
    <t>Sähköntuotanto</t>
  </si>
  <si>
    <t>Sähkön pientuotanto</t>
  </si>
  <si>
    <t>max 5 GWh</t>
  </si>
  <si>
    <t>Kaukolämpö</t>
  </si>
  <si>
    <t>Kaasu</t>
  </si>
  <si>
    <t>Työmarkkina</t>
  </si>
  <si>
    <t>€ palkat**</t>
  </si>
  <si>
    <t>min***</t>
  </si>
  <si>
    <t>Palvelutuotanto</t>
  </si>
  <si>
    <t>€ palkat</t>
  </si>
  <si>
    <t>min****</t>
  </si>
  <si>
    <t>Yhteensä:</t>
  </si>
  <si>
    <t>Maksuportaat</t>
  </si>
  <si>
    <t>Maksut yhteensä:</t>
  </si>
  <si>
    <t>Sähköntuotanto, -kauppa ja -verkko:</t>
  </si>
  <si>
    <t>0-100</t>
  </si>
  <si>
    <t>100-500</t>
  </si>
  <si>
    <t>500-2000</t>
  </si>
  <si>
    <t>2000-</t>
  </si>
  <si>
    <t>Jäsenen vuotuinen volyymi GWh/a</t>
  </si>
  <si>
    <t>Maksut sis. alv.</t>
  </si>
  <si>
    <t>Portaan alaraja GWh</t>
  </si>
  <si>
    <t>Maksu prosenttia täydestä osuudesta</t>
  </si>
  <si>
    <t>alarajan ylittävältä osin</t>
  </si>
  <si>
    <t>Lisäksi laskutetaan EK:n jäsenmaksu, ks. EK:n jäsenmaksuperusteet</t>
  </si>
  <si>
    <t>Kaukolämpö:</t>
  </si>
  <si>
    <t>0-10</t>
  </si>
  <si>
    <t>10-50</t>
  </si>
  <si>
    <t>50-300</t>
  </si>
  <si>
    <t>300-2500</t>
  </si>
  <si>
    <t>2500-</t>
  </si>
  <si>
    <t>Kaasu:</t>
  </si>
  <si>
    <t>300-600</t>
  </si>
  <si>
    <t>600-</t>
  </si>
  <si>
    <t>Palveluntuotanto:</t>
  </si>
  <si>
    <t>0-4</t>
  </si>
  <si>
    <t>4-10</t>
  </si>
  <si>
    <t>10-</t>
  </si>
  <si>
    <t>Jäsenen vuotuinen volyymi milj. €/a</t>
  </si>
  <si>
    <t>Portaan alaraja €</t>
  </si>
  <si>
    <t>*Energiamäärä, josta otetaan huomioon 1/4, on kokonaismääränä (ei siis 1/4). Näitä energiamääriä ovat:</t>
  </si>
  <si>
    <t>muille kuin loppuasiakkaille myyty, siirretty tai toimitettu sähkö, kaasu, kaukolämpö tai kaukokylmä ja vähintään 110 kV:n jännittellä siirretty energia</t>
  </si>
  <si>
    <t xml:space="preserve"> **Ilman toimitusjohtajan palkkaa</t>
  </si>
  <si>
    <t>***Työmarkkina-minimijäsenmaksu on</t>
  </si>
  <si>
    <t xml:space="preserve"> ja minimi-informaatio- ja neuvontamaksu on </t>
  </si>
  <si>
    <t>****Palvelutuotanto-minimijäsenmaksu on</t>
  </si>
  <si>
    <t>Neuvontamaksu (alv 25,5%)</t>
  </si>
  <si>
    <t>11/2025</t>
  </si>
  <si>
    <t>Jäsenmaksu, neuvontamaksu ja tutkimusmaksu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</si>
</sst>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0.0"/>
    <numFmt numFmtId="166" formatCode="0.000\ %"/>
    <numFmt numFmtId="167" formatCode="#,##0.0"/>
  </numFmts>
  <fonts count="23" x14ac:knownFonts="1">
    <font>
      <sz val="10"/>
      <color indexed="8"/>
      <name val="MS Sans Serif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ptos"/>
      <family val="2"/>
    </font>
    <font>
      <b/>
      <sz val="14"/>
      <name val="Aptos"/>
      <family val="2"/>
    </font>
    <font>
      <sz val="10"/>
      <name val="Aptos"/>
      <family val="2"/>
    </font>
    <font>
      <b/>
      <sz val="10"/>
      <name val="Aptos"/>
      <family val="2"/>
    </font>
    <font>
      <b/>
      <sz val="8"/>
      <name val="Aptos"/>
      <family val="2"/>
    </font>
    <font>
      <b/>
      <sz val="12"/>
      <name val="Aptos"/>
      <family val="2"/>
    </font>
    <font>
      <b/>
      <sz val="11"/>
      <name val="Aptos"/>
      <family val="2"/>
    </font>
    <font>
      <sz val="11"/>
      <name val="Aptos"/>
      <family val="2"/>
    </font>
    <font>
      <sz val="11"/>
      <color indexed="8"/>
      <name val="Aptos"/>
      <family val="2"/>
    </font>
    <font>
      <b/>
      <sz val="11"/>
      <color indexed="8"/>
      <name val="Aptos"/>
      <family val="2"/>
    </font>
    <font>
      <i/>
      <sz val="10"/>
      <name val="Aptos"/>
      <family val="2"/>
    </font>
    <font>
      <b/>
      <sz val="10"/>
      <color indexed="8"/>
      <name val="Aptos"/>
      <family val="2"/>
    </font>
    <font>
      <sz val="8"/>
      <color indexed="8"/>
      <name val="Aptos"/>
      <family val="2"/>
    </font>
    <font>
      <sz val="8.5"/>
      <color indexed="8"/>
      <name val="Aptos"/>
      <family val="2"/>
    </font>
    <font>
      <sz val="8"/>
      <name val="Aptos"/>
      <family val="2"/>
    </font>
    <font>
      <b/>
      <sz val="8.5"/>
      <name val="Aptos"/>
      <family val="2"/>
    </font>
    <font>
      <sz val="8.5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2">
    <xf numFmtId="0" fontId="0" fillId="0" borderId="0" xfId="0"/>
    <xf numFmtId="4" fontId="3" fillId="0" borderId="0" xfId="0" applyNumberFormat="1" applyFont="1"/>
    <xf numFmtId="3" fontId="3" fillId="0" borderId="0" xfId="0" applyNumberFormat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3" fontId="8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4" fontId="9" fillId="0" borderId="0" xfId="0" applyNumberFormat="1" applyFont="1"/>
    <xf numFmtId="49" fontId="6" fillId="0" borderId="0" xfId="0" applyNumberFormat="1" applyFont="1"/>
    <xf numFmtId="0" fontId="10" fillId="0" borderId="0" xfId="0" applyFont="1"/>
    <xf numFmtId="3" fontId="8" fillId="0" borderId="0" xfId="0" applyNumberFormat="1" applyFont="1"/>
    <xf numFmtId="0" fontId="11" fillId="0" borderId="0" xfId="0" applyFont="1"/>
    <xf numFmtId="0" fontId="11" fillId="3" borderId="13" xfId="0" applyFont="1" applyFill="1" applyBorder="1"/>
    <xf numFmtId="0" fontId="12" fillId="3" borderId="14" xfId="0" applyFont="1" applyFill="1" applyBorder="1"/>
    <xf numFmtId="3" fontId="13" fillId="3" borderId="14" xfId="0" applyNumberFormat="1" applyFont="1" applyFill="1" applyBorder="1"/>
    <xf numFmtId="0" fontId="14" fillId="3" borderId="14" xfId="0" applyFont="1" applyFill="1" applyBorder="1"/>
    <xf numFmtId="0" fontId="14" fillId="3" borderId="15" xfId="0" applyFont="1" applyFill="1" applyBorder="1"/>
    <xf numFmtId="0" fontId="14" fillId="0" borderId="0" xfId="0" applyFont="1"/>
    <xf numFmtId="4" fontId="12" fillId="0" borderId="0" xfId="0" applyNumberFormat="1" applyFont="1"/>
    <xf numFmtId="0" fontId="15" fillId="0" borderId="0" xfId="0" applyFont="1" applyProtection="1">
      <protection locked="0"/>
    </xf>
    <xf numFmtId="3" fontId="13" fillId="0" borderId="0" xfId="0" applyNumberFormat="1" applyFont="1"/>
    <xf numFmtId="0" fontId="8" fillId="0" borderId="0" xfId="0" applyFont="1"/>
    <xf numFmtId="0" fontId="16" fillId="0" borderId="0" xfId="0" applyFont="1"/>
    <xf numFmtId="9" fontId="8" fillId="0" borderId="0" xfId="4" applyFont="1" applyFill="1" applyBorder="1" applyProtection="1"/>
    <xf numFmtId="9" fontId="12" fillId="0" borderId="10" xfId="4" applyFont="1" applyFill="1" applyBorder="1" applyProtection="1"/>
    <xf numFmtId="9" fontId="9" fillId="0" borderId="5" xfId="4" applyFont="1" applyFill="1" applyBorder="1" applyProtection="1"/>
    <xf numFmtId="3" fontId="9" fillId="0" borderId="6" xfId="0" applyNumberFormat="1" applyFont="1" applyBorder="1"/>
    <xf numFmtId="0" fontId="12" fillId="0" borderId="10" xfId="0" applyFont="1" applyBorder="1"/>
    <xf numFmtId="3" fontId="9" fillId="0" borderId="5" xfId="0" applyNumberFormat="1" applyFont="1" applyBorder="1"/>
    <xf numFmtId="0" fontId="17" fillId="0" borderId="6" xfId="0" applyFont="1" applyBorder="1"/>
    <xf numFmtId="0" fontId="12" fillId="0" borderId="5" xfId="0" applyFont="1" applyBorder="1"/>
    <xf numFmtId="0" fontId="8" fillId="0" borderId="5" xfId="0" applyFont="1" applyBorder="1"/>
    <xf numFmtId="0" fontId="8" fillId="0" borderId="6" xfId="0" applyFont="1" applyBorder="1"/>
    <xf numFmtId="3" fontId="16" fillId="0" borderId="0" xfId="0" applyNumberFormat="1" applyFont="1"/>
    <xf numFmtId="3" fontId="8" fillId="0" borderId="2" xfId="2" applyNumberFormat="1" applyFont="1" applyBorder="1"/>
    <xf numFmtId="3" fontId="8" fillId="0" borderId="0" xfId="2" applyNumberFormat="1" applyFont="1"/>
    <xf numFmtId="3" fontId="8" fillId="0" borderId="3" xfId="0" applyNumberFormat="1" applyFont="1" applyBorder="1"/>
    <xf numFmtId="3" fontId="8" fillId="0" borderId="2" xfId="0" applyNumberFormat="1" applyFont="1" applyBorder="1"/>
    <xf numFmtId="0" fontId="8" fillId="0" borderId="3" xfId="0" applyFont="1" applyBorder="1"/>
    <xf numFmtId="9" fontId="8" fillId="2" borderId="0" xfId="4" applyFont="1" applyFill="1" applyBorder="1" applyProtection="1"/>
    <xf numFmtId="0" fontId="6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2" borderId="0" xfId="0" applyFont="1" applyFill="1" applyAlignment="1">
      <alignment horizontal="center"/>
    </xf>
    <xf numFmtId="0" fontId="8" fillId="0" borderId="2" xfId="0" applyFont="1" applyBorder="1" applyAlignment="1">
      <alignment horizontal="center"/>
    </xf>
    <xf numFmtId="3" fontId="8" fillId="0" borderId="3" xfId="1" applyNumberFormat="1" applyFont="1" applyBorder="1" applyAlignment="1" applyProtection="1">
      <alignment horizontal="center"/>
    </xf>
    <xf numFmtId="3" fontId="6" fillId="2" borderId="0" xfId="0" applyNumberFormat="1" applyFont="1" applyFill="1"/>
    <xf numFmtId="3" fontId="6" fillId="0" borderId="0" xfId="0" applyNumberFormat="1" applyFont="1"/>
    <xf numFmtId="3" fontId="6" fillId="0" borderId="2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center"/>
    </xf>
    <xf numFmtId="0" fontId="9" fillId="0" borderId="1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right"/>
    </xf>
    <xf numFmtId="3" fontId="8" fillId="0" borderId="1" xfId="0" applyNumberFormat="1" applyFont="1" applyBorder="1" applyAlignment="1">
      <alignment horizontal="right"/>
    </xf>
    <xf numFmtId="3" fontId="6" fillId="2" borderId="1" xfId="0" applyNumberFormat="1" applyFont="1" applyFill="1" applyBorder="1"/>
    <xf numFmtId="3" fontId="6" fillId="0" borderId="1" xfId="0" applyNumberFormat="1" applyFont="1" applyBorder="1"/>
    <xf numFmtId="3" fontId="6" fillId="0" borderId="7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8" fillId="0" borderId="4" xfId="1" applyNumberFormat="1" applyFont="1" applyBorder="1" applyAlignment="1" applyProtection="1">
      <alignment horizontal="center"/>
    </xf>
    <xf numFmtId="3" fontId="6" fillId="0" borderId="1" xfId="0" applyNumberFormat="1" applyFont="1" applyBorder="1" applyAlignment="1">
      <alignment horizontal="center"/>
    </xf>
    <xf numFmtId="165" fontId="17" fillId="3" borderId="12" xfId="0" applyNumberFormat="1" applyFont="1" applyFill="1" applyBorder="1" applyAlignment="1">
      <alignment horizontal="right"/>
    </xf>
    <xf numFmtId="167" fontId="6" fillId="0" borderId="0" xfId="0" applyNumberFormat="1" applyFont="1"/>
    <xf numFmtId="167" fontId="18" fillId="2" borderId="0" xfId="0" applyNumberFormat="1" applyFont="1" applyFill="1"/>
    <xf numFmtId="167" fontId="18" fillId="0" borderId="0" xfId="0" applyNumberFormat="1" applyFont="1"/>
    <xf numFmtId="3" fontId="6" fillId="0" borderId="2" xfId="0" applyNumberFormat="1" applyFont="1" applyBorder="1"/>
    <xf numFmtId="4" fontId="6" fillId="0" borderId="0" xfId="0" applyNumberFormat="1" applyFont="1"/>
    <xf numFmtId="3" fontId="9" fillId="0" borderId="3" xfId="0" applyNumberFormat="1" applyFont="1" applyBorder="1"/>
    <xf numFmtId="4" fontId="9" fillId="0" borderId="3" xfId="0" applyNumberFormat="1" applyFont="1" applyBorder="1"/>
    <xf numFmtId="49" fontId="17" fillId="0" borderId="0" xfId="0" applyNumberFormat="1" applyFont="1" applyAlignment="1">
      <alignment horizontal="right"/>
    </xf>
    <xf numFmtId="167" fontId="6" fillId="0" borderId="0" xfId="0" applyNumberFormat="1" applyFont="1" applyAlignment="1">
      <alignment horizontal="right"/>
    </xf>
    <xf numFmtId="49" fontId="18" fillId="0" borderId="0" xfId="0" applyNumberFormat="1" applyFont="1" applyAlignment="1">
      <alignment horizontal="right"/>
    </xf>
    <xf numFmtId="3" fontId="17" fillId="3" borderId="12" xfId="3" applyNumberFormat="1" applyFont="1" applyFill="1" applyBorder="1" applyAlignment="1" applyProtection="1">
      <alignment horizontal="right"/>
    </xf>
    <xf numFmtId="3" fontId="6" fillId="0" borderId="0" xfId="0" applyNumberFormat="1" applyFont="1" applyAlignment="1">
      <alignment horizontal="left"/>
    </xf>
    <xf numFmtId="3" fontId="6" fillId="0" borderId="0" xfId="3" applyNumberFormat="1" applyFont="1" applyBorder="1" applyAlignment="1" applyProtection="1">
      <alignment horizontal="right"/>
    </xf>
    <xf numFmtId="166" fontId="8" fillId="0" borderId="2" xfId="0" applyNumberFormat="1" applyFont="1" applyBorder="1"/>
    <xf numFmtId="166" fontId="6" fillId="0" borderId="2" xfId="4" applyNumberFormat="1" applyFont="1" applyFill="1" applyBorder="1" applyProtection="1">
      <protection locked="0"/>
    </xf>
    <xf numFmtId="166" fontId="8" fillId="0" borderId="0" xfId="0" applyNumberFormat="1" applyFont="1"/>
    <xf numFmtId="49" fontId="6" fillId="0" borderId="1" xfId="0" applyNumberFormat="1" applyFont="1" applyBorder="1"/>
    <xf numFmtId="3" fontId="17" fillId="3" borderId="12" xfId="0" applyNumberFormat="1" applyFont="1" applyFill="1" applyBorder="1" applyAlignment="1">
      <alignment horizontal="right"/>
    </xf>
    <xf numFmtId="3" fontId="6" fillId="0" borderId="1" xfId="0" applyNumberFormat="1" applyFont="1" applyBorder="1" applyAlignment="1">
      <alignment horizontal="left"/>
    </xf>
    <xf numFmtId="3" fontId="6" fillId="0" borderId="1" xfId="0" applyNumberFormat="1" applyFont="1" applyBorder="1" applyAlignment="1">
      <alignment horizontal="right"/>
    </xf>
    <xf numFmtId="3" fontId="18" fillId="2" borderId="0" xfId="0" applyNumberFormat="1" applyFont="1" applyFill="1"/>
    <xf numFmtId="3" fontId="18" fillId="0" borderId="0" xfId="0" applyNumberFormat="1" applyFont="1"/>
    <xf numFmtId="167" fontId="18" fillId="0" borderId="1" xfId="0" applyNumberFormat="1" applyFont="1" applyBorder="1"/>
    <xf numFmtId="167" fontId="18" fillId="2" borderId="1" xfId="0" applyNumberFormat="1" applyFont="1" applyFill="1" applyBorder="1"/>
    <xf numFmtId="166" fontId="8" fillId="0" borderId="7" xfId="4" applyNumberFormat="1" applyFont="1" applyFill="1" applyBorder="1" applyProtection="1"/>
    <xf numFmtId="2" fontId="8" fillId="0" borderId="1" xfId="0" applyNumberFormat="1" applyFont="1" applyBorder="1" applyAlignment="1">
      <alignment horizontal="right"/>
    </xf>
    <xf numFmtId="3" fontId="9" fillId="0" borderId="4" xfId="0" applyNumberFormat="1" applyFont="1" applyBorder="1"/>
    <xf numFmtId="166" fontId="6" fillId="0" borderId="7" xfId="4" applyNumberFormat="1" applyFont="1" applyFill="1" applyBorder="1" applyProtection="1">
      <protection locked="0"/>
    </xf>
    <xf numFmtId="166" fontId="8" fillId="0" borderId="1" xfId="4" applyNumberFormat="1" applyFont="1" applyFill="1" applyBorder="1" applyProtection="1"/>
    <xf numFmtId="2" fontId="8" fillId="0" borderId="1" xfId="0" applyNumberFormat="1" applyFont="1" applyBorder="1"/>
    <xf numFmtId="0" fontId="6" fillId="2" borderId="0" xfId="0" applyFont="1" applyFill="1"/>
    <xf numFmtId="3" fontId="6" fillId="0" borderId="8" xfId="0" applyNumberFormat="1" applyFont="1" applyBorder="1"/>
    <xf numFmtId="3" fontId="6" fillId="0" borderId="9" xfId="0" applyNumberFormat="1" applyFont="1" applyBorder="1"/>
    <xf numFmtId="3" fontId="17" fillId="0" borderId="11" xfId="0" applyNumberFormat="1" applyFont="1" applyBorder="1"/>
    <xf numFmtId="4" fontId="17" fillId="0" borderId="9" xfId="0" applyNumberFormat="1" applyFont="1" applyBorder="1"/>
    <xf numFmtId="0" fontId="19" fillId="0" borderId="0" xfId="0" applyFont="1"/>
    <xf numFmtId="0" fontId="9" fillId="0" borderId="0" xfId="0" applyFont="1"/>
    <xf numFmtId="0" fontId="9" fillId="2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17" fillId="0" borderId="0" xfId="0" applyFont="1"/>
    <xf numFmtId="3" fontId="17" fillId="0" borderId="0" xfId="0" applyNumberFormat="1" applyFont="1"/>
    <xf numFmtId="0" fontId="8" fillId="2" borderId="0" xfId="0" applyFont="1" applyFill="1" applyAlignment="1">
      <alignment horizontal="right"/>
    </xf>
    <xf numFmtId="0" fontId="20" fillId="2" borderId="0" xfId="0" applyFont="1" applyFill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2" fontId="17" fillId="0" borderId="0" xfId="0" applyNumberFormat="1" applyFont="1"/>
    <xf numFmtId="2" fontId="6" fillId="0" borderId="0" xfId="0" applyNumberFormat="1" applyFont="1"/>
    <xf numFmtId="4" fontId="17" fillId="0" borderId="0" xfId="0" applyNumberFormat="1" applyFont="1"/>
    <xf numFmtId="3" fontId="20" fillId="2" borderId="0" xfId="0" applyNumberFormat="1" applyFont="1" applyFill="1" applyAlignment="1">
      <alignment horizontal="center"/>
    </xf>
    <xf numFmtId="3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right"/>
    </xf>
    <xf numFmtId="9" fontId="10" fillId="2" borderId="0" xfId="4" applyFont="1" applyFill="1" applyBorder="1" applyAlignment="1" applyProtection="1">
      <alignment horizontal="center"/>
    </xf>
    <xf numFmtId="9" fontId="10" fillId="0" borderId="0" xfId="4" applyFont="1" applyFill="1" applyBorder="1" applyAlignment="1" applyProtection="1">
      <alignment horizontal="center"/>
    </xf>
    <xf numFmtId="9" fontId="20" fillId="2" borderId="0" xfId="4" applyFont="1" applyFill="1" applyBorder="1" applyAlignment="1" applyProtection="1">
      <alignment horizontal="center"/>
    </xf>
    <xf numFmtId="9" fontId="20" fillId="0" borderId="0" xfId="4" applyFont="1" applyFill="1" applyBorder="1" applyAlignment="1" applyProtection="1">
      <alignment horizontal="center"/>
    </xf>
    <xf numFmtId="49" fontId="20" fillId="0" borderId="0" xfId="0" applyNumberFormat="1" applyFont="1" applyAlignment="1">
      <alignment horizontal="center"/>
    </xf>
    <xf numFmtId="3" fontId="20" fillId="2" borderId="0" xfId="2" applyNumberFormat="1" applyFont="1" applyFill="1" applyAlignment="1">
      <alignment horizontal="center"/>
    </xf>
    <xf numFmtId="3" fontId="20" fillId="0" borderId="0" xfId="2" applyNumberFormat="1" applyFont="1" applyAlignment="1">
      <alignment horizontal="center"/>
    </xf>
    <xf numFmtId="3" fontId="20" fillId="0" borderId="0" xfId="0" applyNumberFormat="1" applyFont="1"/>
    <xf numFmtId="49" fontId="20" fillId="2" borderId="0" xfId="0" applyNumberFormat="1" applyFont="1" applyFill="1" applyAlignment="1">
      <alignment horizontal="center"/>
    </xf>
    <xf numFmtId="3" fontId="9" fillId="0" borderId="0" xfId="0" applyNumberFormat="1" applyFont="1"/>
    <xf numFmtId="4" fontId="21" fillId="0" borderId="0" xfId="0" applyNumberFormat="1" applyFont="1"/>
    <xf numFmtId="3" fontId="22" fillId="0" borderId="0" xfId="0" applyNumberFormat="1" applyFont="1"/>
    <xf numFmtId="0" fontId="18" fillId="0" borderId="0" xfId="0" applyFont="1"/>
    <xf numFmtId="4" fontId="20" fillId="0" borderId="0" xfId="0" applyNumberFormat="1" applyFont="1"/>
    <xf numFmtId="2" fontId="18" fillId="0" borderId="0" xfId="0" applyNumberFormat="1" applyFont="1"/>
  </cellXfs>
  <cellStyles count="5">
    <cellStyle name="Euro" xfId="1" xr:uid="{00000000-0005-0000-0000-000000000000}"/>
    <cellStyle name="Normaali" xfId="0" builtinId="0"/>
    <cellStyle name="Normaali_KLJäsenmaksulask0904" xfId="2" xr:uid="{00000000-0005-0000-0000-000002000000}"/>
    <cellStyle name="Pilkku" xfId="3" builtinId="3"/>
    <cellStyle name="Prosenttia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45720</xdr:rowOff>
    </xdr:from>
    <xdr:to>
      <xdr:col>2</xdr:col>
      <xdr:colOff>53340</xdr:colOff>
      <xdr:row>2</xdr:row>
      <xdr:rowOff>43907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D6331A28-6321-56D6-4FFC-ADE38EFA5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" y="45720"/>
          <a:ext cx="1866900" cy="4401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7"/>
  <sheetViews>
    <sheetView tabSelected="1" showWhiteSpace="0" view="pageLayout" topLeftCell="A12" zoomScaleNormal="100" workbookViewId="0">
      <selection activeCell="M22" sqref="M22"/>
    </sheetView>
  </sheetViews>
  <sheetFormatPr defaultColWidth="9.08984375" defaultRowHeight="13" x14ac:dyDescent="0.3"/>
  <cols>
    <col min="1" max="1" width="16.54296875" style="3" customWidth="1"/>
    <col min="2" max="2" width="10" style="3" customWidth="1"/>
    <col min="3" max="3" width="8.54296875" style="3" customWidth="1"/>
    <col min="4" max="4" width="10.54296875" style="2" customWidth="1"/>
    <col min="5" max="6" width="7.54296875" style="3" customWidth="1"/>
    <col min="7" max="7" width="8.90625" style="3" customWidth="1"/>
    <col min="8" max="8" width="7.54296875" style="3" bestFit="1" customWidth="1"/>
    <col min="9" max="9" width="6.08984375" style="3" customWidth="1"/>
    <col min="10" max="10" width="8.08984375" style="3" customWidth="1"/>
    <col min="11" max="11" width="7.54296875" style="3" customWidth="1"/>
    <col min="12" max="12" width="10.08984375" style="3" customWidth="1"/>
    <col min="13" max="13" width="8" style="3" customWidth="1"/>
    <col min="14" max="14" width="7.453125" style="3" customWidth="1"/>
    <col min="15" max="15" width="9.453125" style="1" customWidth="1"/>
    <col min="16" max="16" width="7.453125" style="1" customWidth="1"/>
    <col min="17" max="17" width="7" style="1" customWidth="1"/>
    <col min="18" max="18" width="9.453125" style="3" customWidth="1"/>
    <col min="19" max="16384" width="9.08984375" style="3"/>
  </cols>
  <sheetData>
    <row r="1" spans="1:19" ht="18.5" x14ac:dyDescent="0.45">
      <c r="A1" s="5"/>
      <c r="B1" s="5"/>
      <c r="C1" s="6"/>
      <c r="D1" s="7"/>
      <c r="E1" s="8"/>
      <c r="F1" s="8"/>
      <c r="G1" s="8"/>
      <c r="H1" s="8"/>
      <c r="I1" s="5"/>
      <c r="J1" s="5"/>
      <c r="K1" s="9"/>
      <c r="L1" s="5"/>
      <c r="M1" s="5"/>
      <c r="N1" s="5"/>
      <c r="O1" s="10"/>
      <c r="P1" s="10"/>
      <c r="Q1" s="10"/>
      <c r="R1" s="11" t="s">
        <v>78</v>
      </c>
      <c r="S1" s="5"/>
    </row>
    <row r="2" spans="1:19" ht="17.25" customHeight="1" x14ac:dyDescent="0.45">
      <c r="A2" s="6"/>
      <c r="B2" s="6"/>
      <c r="C2" s="6"/>
      <c r="D2" s="7"/>
      <c r="E2" s="8"/>
      <c r="F2" s="8"/>
      <c r="G2" s="8"/>
      <c r="H2" s="8"/>
      <c r="I2" s="9"/>
      <c r="J2" s="9"/>
      <c r="K2" s="9"/>
      <c r="L2" s="5"/>
      <c r="M2" s="5"/>
      <c r="N2" s="5"/>
      <c r="O2" s="10"/>
      <c r="P2" s="10"/>
      <c r="Q2" s="10"/>
      <c r="R2" s="5"/>
      <c r="S2" s="5"/>
    </row>
    <row r="3" spans="1:19" ht="17.25" customHeight="1" x14ac:dyDescent="0.45">
      <c r="A3" s="6"/>
      <c r="B3" s="6"/>
      <c r="C3" s="6"/>
      <c r="D3" s="7"/>
      <c r="E3" s="8"/>
      <c r="F3" s="8"/>
      <c r="G3" s="6" t="s">
        <v>79</v>
      </c>
      <c r="H3" s="8"/>
      <c r="I3" s="9"/>
      <c r="J3" s="9"/>
      <c r="K3" s="9"/>
      <c r="L3" s="5"/>
      <c r="M3" s="5"/>
      <c r="N3" s="5"/>
      <c r="O3" s="10"/>
      <c r="P3" s="10"/>
      <c r="Q3" s="10"/>
      <c r="R3" s="5"/>
      <c r="S3" s="5"/>
    </row>
    <row r="4" spans="1:19" ht="15" customHeight="1" x14ac:dyDescent="0.3">
      <c r="A4" s="12"/>
      <c r="B4" s="12"/>
      <c r="C4" s="12"/>
      <c r="D4" s="13"/>
      <c r="E4" s="5"/>
      <c r="F4" s="5"/>
      <c r="G4" s="5"/>
      <c r="H4" s="8"/>
      <c r="I4" s="5"/>
      <c r="J4" s="5"/>
      <c r="K4" s="5"/>
      <c r="L4" s="5"/>
      <c r="M4" s="5"/>
      <c r="N4" s="5"/>
      <c r="O4" s="10"/>
      <c r="P4" s="10"/>
      <c r="Q4" s="10"/>
      <c r="R4" s="5"/>
      <c r="S4" s="5"/>
    </row>
    <row r="5" spans="1:19" ht="15" customHeight="1" x14ac:dyDescent="0.3">
      <c r="A5" s="12"/>
      <c r="B5" s="12"/>
      <c r="C5" s="12"/>
      <c r="D5" s="13"/>
      <c r="E5" s="5"/>
      <c r="F5" s="5"/>
      <c r="G5" s="5"/>
      <c r="H5" s="8"/>
      <c r="I5" s="5"/>
      <c r="J5" s="5"/>
      <c r="K5" s="5"/>
      <c r="L5" s="5"/>
      <c r="M5" s="5"/>
      <c r="N5" s="5"/>
      <c r="O5" s="10"/>
      <c r="P5" s="10"/>
      <c r="Q5" s="10"/>
      <c r="R5" s="5"/>
      <c r="S5" s="5"/>
    </row>
    <row r="6" spans="1:19" s="4" customFormat="1" ht="15" customHeight="1" x14ac:dyDescent="0.4">
      <c r="A6" s="14" t="s">
        <v>0</v>
      </c>
      <c r="B6" s="15"/>
      <c r="C6" s="16"/>
      <c r="D6" s="17"/>
      <c r="E6" s="18"/>
      <c r="F6" s="18"/>
      <c r="G6" s="19"/>
      <c r="H6" s="20"/>
      <c r="I6" s="20"/>
      <c r="J6" s="20"/>
      <c r="K6" s="20"/>
      <c r="L6" s="20"/>
      <c r="M6" s="20"/>
      <c r="N6" s="20"/>
      <c r="O6" s="21"/>
      <c r="P6" s="21"/>
      <c r="Q6" s="21"/>
      <c r="R6" s="20"/>
      <c r="S6" s="20"/>
    </row>
    <row r="7" spans="1:19" s="4" customFormat="1" ht="15" customHeight="1" thickBot="1" x14ac:dyDescent="0.4">
      <c r="A7" s="22"/>
      <c r="B7" s="22"/>
      <c r="C7" s="22"/>
      <c r="D7" s="23"/>
      <c r="E7" s="20"/>
      <c r="F7" s="20"/>
      <c r="G7" s="20"/>
      <c r="H7" s="20"/>
      <c r="I7" s="20"/>
      <c r="J7" s="20"/>
      <c r="K7" s="20"/>
      <c r="L7" s="20"/>
      <c r="M7" s="20"/>
      <c r="N7" s="20"/>
      <c r="O7" s="21"/>
      <c r="P7" s="21"/>
      <c r="Q7" s="21"/>
      <c r="R7" s="20"/>
      <c r="S7" s="20"/>
    </row>
    <row r="8" spans="1:19" ht="14.5" x14ac:dyDescent="0.35">
      <c r="A8" s="24"/>
      <c r="B8" s="25"/>
      <c r="C8" s="24"/>
      <c r="D8" s="13"/>
      <c r="E8" s="26"/>
      <c r="F8" s="26"/>
      <c r="G8" s="26"/>
      <c r="H8" s="26"/>
      <c r="I8" s="26"/>
      <c r="J8" s="27" t="s">
        <v>1</v>
      </c>
      <c r="K8" s="28"/>
      <c r="L8" s="29"/>
      <c r="M8" s="30" t="s">
        <v>77</v>
      </c>
      <c r="N8" s="31"/>
      <c r="O8" s="32"/>
      <c r="P8" s="33" t="s">
        <v>2</v>
      </c>
      <c r="Q8" s="34"/>
      <c r="R8" s="35"/>
      <c r="S8" s="5"/>
    </row>
    <row r="9" spans="1:19" ht="16" x14ac:dyDescent="0.4">
      <c r="A9" s="24"/>
      <c r="B9" s="14" t="s">
        <v>3</v>
      </c>
      <c r="C9" s="24"/>
      <c r="D9" s="36" t="s">
        <v>4</v>
      </c>
      <c r="E9" s="26"/>
      <c r="F9" s="26"/>
      <c r="G9" s="26"/>
      <c r="H9" s="26"/>
      <c r="I9" s="26"/>
      <c r="J9" s="37"/>
      <c r="K9" s="38"/>
      <c r="L9" s="39"/>
      <c r="M9" s="40"/>
      <c r="N9" s="13"/>
      <c r="O9" s="41"/>
      <c r="P9" s="24"/>
      <c r="Q9" s="24"/>
      <c r="R9" s="41"/>
      <c r="S9" s="5"/>
    </row>
    <row r="10" spans="1:19" x14ac:dyDescent="0.3">
      <c r="A10" s="24"/>
      <c r="B10" s="8" t="s">
        <v>5</v>
      </c>
      <c r="C10" s="8" t="s">
        <v>6</v>
      </c>
      <c r="D10" s="7" t="s">
        <v>7</v>
      </c>
      <c r="E10" s="42" t="s">
        <v>8</v>
      </c>
      <c r="F10" s="26"/>
      <c r="G10" s="42"/>
      <c r="H10" s="26"/>
      <c r="I10" s="42"/>
      <c r="J10" s="43" t="s">
        <v>9</v>
      </c>
      <c r="K10" s="44" t="s">
        <v>5</v>
      </c>
      <c r="L10" s="45" t="s">
        <v>10</v>
      </c>
      <c r="M10" s="43" t="s">
        <v>9</v>
      </c>
      <c r="N10" s="44" t="s">
        <v>5</v>
      </c>
      <c r="O10" s="45" t="s">
        <v>11</v>
      </c>
      <c r="P10" s="46" t="s">
        <v>9</v>
      </c>
      <c r="Q10" s="44" t="s">
        <v>5</v>
      </c>
      <c r="R10" s="45" t="s">
        <v>12</v>
      </c>
      <c r="S10" s="5"/>
    </row>
    <row r="11" spans="1:19" x14ac:dyDescent="0.3">
      <c r="A11" s="5"/>
      <c r="B11" s="7" t="s">
        <v>13</v>
      </c>
      <c r="C11" s="47" t="s">
        <v>14</v>
      </c>
      <c r="D11" s="7" t="s">
        <v>15</v>
      </c>
      <c r="E11" s="48" t="s">
        <v>16</v>
      </c>
      <c r="F11" s="44" t="s">
        <v>17</v>
      </c>
      <c r="G11" s="48" t="s">
        <v>18</v>
      </c>
      <c r="H11" s="44" t="s">
        <v>19</v>
      </c>
      <c r="I11" s="48" t="s">
        <v>20</v>
      </c>
      <c r="J11" s="49" t="s">
        <v>21</v>
      </c>
      <c r="K11" s="44" t="s">
        <v>21</v>
      </c>
      <c r="L11" s="50" t="s">
        <v>21</v>
      </c>
      <c r="M11" s="49" t="s">
        <v>21</v>
      </c>
      <c r="N11" s="44" t="s">
        <v>21</v>
      </c>
      <c r="O11" s="50" t="s">
        <v>21</v>
      </c>
      <c r="P11" s="44" t="s">
        <v>21</v>
      </c>
      <c r="Q11" s="44" t="s">
        <v>21</v>
      </c>
      <c r="R11" s="50" t="s">
        <v>21</v>
      </c>
      <c r="S11" s="5"/>
    </row>
    <row r="12" spans="1:19" x14ac:dyDescent="0.3">
      <c r="A12" s="25"/>
      <c r="B12" s="7" t="s">
        <v>22</v>
      </c>
      <c r="C12" s="47" t="s">
        <v>23</v>
      </c>
      <c r="D12" s="7" t="s">
        <v>22</v>
      </c>
      <c r="E12" s="51"/>
      <c r="F12" s="52"/>
      <c r="G12" s="51"/>
      <c r="H12" s="52"/>
      <c r="I12" s="51"/>
      <c r="J12" s="53" t="s">
        <v>24</v>
      </c>
      <c r="K12" s="44" t="s">
        <v>25</v>
      </c>
      <c r="L12" s="50" t="s">
        <v>15</v>
      </c>
      <c r="M12" s="53" t="s">
        <v>24</v>
      </c>
      <c r="N12" s="44" t="s">
        <v>25</v>
      </c>
      <c r="O12" s="50" t="s">
        <v>15</v>
      </c>
      <c r="P12" s="54" t="s">
        <v>24</v>
      </c>
      <c r="Q12" s="44" t="s">
        <v>25</v>
      </c>
      <c r="R12" s="50" t="s">
        <v>15</v>
      </c>
      <c r="S12" s="5"/>
    </row>
    <row r="13" spans="1:19" x14ac:dyDescent="0.3">
      <c r="A13" s="55"/>
      <c r="B13" s="56"/>
      <c r="C13" s="57" t="s">
        <v>26</v>
      </c>
      <c r="D13" s="58"/>
      <c r="E13" s="59"/>
      <c r="F13" s="60"/>
      <c r="G13" s="59"/>
      <c r="H13" s="60"/>
      <c r="I13" s="59"/>
      <c r="J13" s="61" t="s">
        <v>27</v>
      </c>
      <c r="K13" s="62"/>
      <c r="L13" s="63" t="s">
        <v>28</v>
      </c>
      <c r="M13" s="61" t="s">
        <v>27</v>
      </c>
      <c r="N13" s="62"/>
      <c r="O13" s="63" t="s">
        <v>28</v>
      </c>
      <c r="P13" s="64" t="s">
        <v>27</v>
      </c>
      <c r="Q13" s="62"/>
      <c r="R13" s="63" t="s">
        <v>28</v>
      </c>
      <c r="S13" s="5"/>
    </row>
    <row r="14" spans="1:19" x14ac:dyDescent="0.3">
      <c r="A14" s="11" t="s">
        <v>29</v>
      </c>
      <c r="B14" s="65"/>
      <c r="C14" s="65"/>
      <c r="D14" s="66">
        <f>B14+C14/4</f>
        <v>0</v>
      </c>
      <c r="E14" s="67">
        <f>MAX(0,MIN(raja2,D14-raja1))</f>
        <v>0</v>
      </c>
      <c r="F14" s="68">
        <f>MAX(0,MIN(raja3-raja2,D14-raja2))</f>
        <v>0</v>
      </c>
      <c r="G14" s="67">
        <f>MAX(0,MIN(raja4-raja3,D14-raja3))</f>
        <v>0</v>
      </c>
      <c r="H14" s="68">
        <f>MAX(0,D14-raja4)</f>
        <v>0</v>
      </c>
      <c r="I14" s="67"/>
      <c r="J14" s="69">
        <v>3625</v>
      </c>
      <c r="K14" s="70">
        <v>16.7</v>
      </c>
      <c r="L14" s="71">
        <f>ROUND((IF(D14=0,0,(J14+K14*(pros1*E14+pros2*F14+pros3*G14+pros4*H14)))),0)</f>
        <v>0</v>
      </c>
      <c r="M14" s="69">
        <v>318</v>
      </c>
      <c r="N14" s="70">
        <v>4.0999999999999996</v>
      </c>
      <c r="O14" s="71">
        <f>ROUND((IF(D14=0,0,(M14+N14*(pros1*E14+pros2*F14+pros3*G14+pros4*H14)))),0)</f>
        <v>0</v>
      </c>
      <c r="P14" s="52"/>
      <c r="Q14" s="66"/>
      <c r="R14" s="72"/>
      <c r="S14" s="5"/>
    </row>
    <row r="15" spans="1:19" x14ac:dyDescent="0.3">
      <c r="A15" s="11" t="s">
        <v>30</v>
      </c>
      <c r="B15" s="65"/>
      <c r="C15" s="65"/>
      <c r="D15" s="66">
        <f>B15+C15/4</f>
        <v>0</v>
      </c>
      <c r="E15" s="67">
        <f>MAX(0,MIN(raja2,D15-raja1))</f>
        <v>0</v>
      </c>
      <c r="F15" s="68">
        <f>MAX(0,MIN(raja3-raja2,D15-raja2))</f>
        <v>0</v>
      </c>
      <c r="G15" s="67">
        <f>MAX(0,MIN(raja4-raja3,D15-raja3))</f>
        <v>0</v>
      </c>
      <c r="H15" s="68">
        <f>MAX(0,D15-raja4)</f>
        <v>0</v>
      </c>
      <c r="I15" s="67"/>
      <c r="J15" s="69">
        <v>3625</v>
      </c>
      <c r="K15" s="70">
        <v>15.5</v>
      </c>
      <c r="L15" s="71">
        <f>ROUND((IF(D15=0,0,(J15+K15*(pros1*E15+pros2*F15+pros3*G15+pros4*H15)))),0)</f>
        <v>0</v>
      </c>
      <c r="M15" s="69">
        <v>286</v>
      </c>
      <c r="N15" s="70">
        <v>1.5</v>
      </c>
      <c r="O15" s="71">
        <f>ROUND((IF(D15=0,0,(M15+N15*(pros1*E15+pros2*F15+pros3*G15+pros4*H15)))),0)</f>
        <v>0</v>
      </c>
      <c r="P15" s="52"/>
      <c r="Q15" s="66"/>
      <c r="R15" s="72"/>
      <c r="S15" s="5"/>
    </row>
    <row r="16" spans="1:19" x14ac:dyDescent="0.3">
      <c r="A16" s="11" t="s">
        <v>31</v>
      </c>
      <c r="B16" s="65"/>
      <c r="C16" s="73"/>
      <c r="D16" s="74">
        <f>B16</f>
        <v>0</v>
      </c>
      <c r="E16" s="67">
        <f>MAX(0,MIN(raja2,D16-raja1))</f>
        <v>0</v>
      </c>
      <c r="F16" s="68">
        <f>MAX(0,MIN(raja3-raja2,D16-raja2))</f>
        <v>0</v>
      </c>
      <c r="G16" s="67">
        <f>MAX(0,MIN(raja4-raja3,D16-raja3))</f>
        <v>0</v>
      </c>
      <c r="H16" s="68">
        <f>MAX(0,D16-raja4)</f>
        <v>0</v>
      </c>
      <c r="I16" s="67"/>
      <c r="J16" s="69">
        <v>3625</v>
      </c>
      <c r="K16" s="70">
        <v>38.700000000000003</v>
      </c>
      <c r="L16" s="71">
        <f>ROUND((IF(D16&lt;5,0,(J16+K16*(pros1*E16+pros2*F16+pros3*G16+pros4*H16)))),0)</f>
        <v>0</v>
      </c>
      <c r="M16" s="69">
        <v>318</v>
      </c>
      <c r="N16" s="70">
        <v>4.2</v>
      </c>
      <c r="O16" s="71">
        <f>ROUND((IF(D16&lt;5,0,(M16+N16*(pros1*E16+pros2*F16+pros3*G16+pros4*H16)))),0)</f>
        <v>0</v>
      </c>
      <c r="P16" s="52"/>
      <c r="Q16" s="66"/>
      <c r="R16" s="72"/>
      <c r="S16" s="5"/>
    </row>
    <row r="17" spans="1:19" x14ac:dyDescent="0.3">
      <c r="A17" s="11" t="s">
        <v>32</v>
      </c>
      <c r="B17" s="65"/>
      <c r="C17" s="75" t="s">
        <v>33</v>
      </c>
      <c r="D17" s="74">
        <f>B17</f>
        <v>0</v>
      </c>
      <c r="E17" s="67">
        <f>MAX(0,MIN(raja2,D17-raja1))</f>
        <v>0</v>
      </c>
      <c r="F17" s="68">
        <f>MAX(0,MIN(raja3-raja2,D17-raja2))</f>
        <v>0</v>
      </c>
      <c r="G17" s="67">
        <f>MAX(0,MIN(raja4-raja3,D17-raja3))</f>
        <v>0</v>
      </c>
      <c r="H17" s="68">
        <f>MAX(0,D17-raja4)</f>
        <v>0</v>
      </c>
      <c r="I17" s="67"/>
      <c r="J17" s="69">
        <v>500</v>
      </c>
      <c r="K17" s="70">
        <v>38.700000000000003</v>
      </c>
      <c r="L17" s="71">
        <f>ROUND((IF(D17=0,0,(J17+K17*(pros1*E17+pros2*F17+pros3*G17+pros4*H17)))),0)</f>
        <v>0</v>
      </c>
      <c r="M17" s="69">
        <v>60</v>
      </c>
      <c r="N17" s="70">
        <v>4.2</v>
      </c>
      <c r="O17" s="71">
        <f>ROUND((IF(D17=0,0,(M17+N17*(pros1*E17+pros2*F17+pros3*G17+pros4*H17)))),0)</f>
        <v>0</v>
      </c>
      <c r="P17" s="52"/>
      <c r="Q17" s="66"/>
      <c r="R17" s="72"/>
      <c r="S17" s="5"/>
    </row>
    <row r="18" spans="1:19" x14ac:dyDescent="0.3">
      <c r="A18" s="11" t="s">
        <v>34</v>
      </c>
      <c r="B18" s="65"/>
      <c r="C18" s="65"/>
      <c r="D18" s="66">
        <f>B18+C18/4</f>
        <v>0</v>
      </c>
      <c r="E18" s="67">
        <f>MAX(0,MIN(F31,D18-E31))</f>
        <v>0</v>
      </c>
      <c r="F18" s="68">
        <f>MAX(0,MIN(G31-F31,D18-F31))</f>
        <v>0</v>
      </c>
      <c r="G18" s="67">
        <f>MAX(0,MIN(H31-G31,D18-G31))</f>
        <v>0</v>
      </c>
      <c r="H18" s="68">
        <f>MAX(0,MIN(I31-H31,D18-H31))</f>
        <v>0</v>
      </c>
      <c r="I18" s="67">
        <f>MAX(0,D18-I31)</f>
        <v>0</v>
      </c>
      <c r="J18" s="69">
        <v>360</v>
      </c>
      <c r="K18" s="70">
        <v>92.9</v>
      </c>
      <c r="L18" s="71">
        <f>ROUND(IF(D18=0,0,(J18+K18*(E32*E18+F32*F18+G32*G18+H32*H18+I32*I18))),0)</f>
        <v>0</v>
      </c>
      <c r="M18" s="69">
        <v>117</v>
      </c>
      <c r="N18" s="70">
        <v>33.5</v>
      </c>
      <c r="O18" s="71">
        <f>ROUND(IF(D18=0,0,(M18+N18*(E32*E18+F32*F18+G32*G18+H32*H18+I32*I18))),0)</f>
        <v>0</v>
      </c>
      <c r="P18" s="52">
        <v>180</v>
      </c>
      <c r="Q18" s="70">
        <v>46</v>
      </c>
      <c r="R18" s="71">
        <f>ROUND(IF(D18=0,0,(P18+Q18*(E32*E18+F32*F18+G32*G18+H32*H18+I32*I18))),0)</f>
        <v>0</v>
      </c>
      <c r="S18" s="5"/>
    </row>
    <row r="19" spans="1:19" x14ac:dyDescent="0.3">
      <c r="A19" s="11" t="s">
        <v>35</v>
      </c>
      <c r="B19" s="65"/>
      <c r="C19" s="65"/>
      <c r="D19" s="66">
        <f>B19+C19/4</f>
        <v>0</v>
      </c>
      <c r="E19" s="67">
        <f>MAX(0,MIN(F35,D19-E35))</f>
        <v>0</v>
      </c>
      <c r="F19" s="68">
        <f>MAX(0,MIN(G35-F35,D19-F35))</f>
        <v>0</v>
      </c>
      <c r="G19" s="67">
        <f>MAX(0,MIN(H35-G35,D19-G35))</f>
        <v>0</v>
      </c>
      <c r="H19" s="68">
        <f>MAX(0,MIN(I35-H35,D19-H35))</f>
        <v>0</v>
      </c>
      <c r="I19" s="67">
        <f>MAX(0,D19-I35)</f>
        <v>0</v>
      </c>
      <c r="J19" s="69">
        <v>530</v>
      </c>
      <c r="K19" s="70">
        <v>87.7</v>
      </c>
      <c r="L19" s="71">
        <f>ROUND(IF(D19=0,0,(J19+K19*(E36*E19+F36*F19+G36*G19+H36*H19+I36*I19))),0)</f>
        <v>0</v>
      </c>
      <c r="M19" s="69">
        <v>64</v>
      </c>
      <c r="N19" s="70">
        <v>12.9</v>
      </c>
      <c r="O19" s="71">
        <f>ROUND(IF(D19=0,0,(M19+N19*(E36*E19+F36*F19+G36*G19+H36*H19+I36*I19))),0)</f>
        <v>0</v>
      </c>
      <c r="P19" s="52"/>
      <c r="Q19" s="66"/>
      <c r="R19" s="72"/>
      <c r="S19" s="5"/>
    </row>
    <row r="20" spans="1:19" x14ac:dyDescent="0.3">
      <c r="A20" s="11" t="s">
        <v>36</v>
      </c>
      <c r="B20" s="76"/>
      <c r="C20" s="77" t="s">
        <v>37</v>
      </c>
      <c r="D20" s="78">
        <f>B20</f>
        <v>0</v>
      </c>
      <c r="E20" s="67"/>
      <c r="F20" s="68"/>
      <c r="G20" s="67"/>
      <c r="H20" s="68"/>
      <c r="I20" s="67"/>
      <c r="J20" s="79">
        <v>6.0000000000000002E-5</v>
      </c>
      <c r="K20" s="74" t="s">
        <v>38</v>
      </c>
      <c r="L20" s="71">
        <f>ROUND(IF(D20=0,0,IF(D20*J20&gt;D45,D20*J20,D45)),0)</f>
        <v>0</v>
      </c>
      <c r="M20" s="80">
        <v>8.4000000000000003E-4</v>
      </c>
      <c r="N20" s="74" t="s">
        <v>38</v>
      </c>
      <c r="O20" s="71">
        <f>ROUND(IF(D20=0,0,IF(D20*M20&gt;J45,D20*M20,J45)),0)</f>
        <v>0</v>
      </c>
      <c r="P20" s="81"/>
      <c r="Q20" s="66"/>
      <c r="R20" s="71"/>
      <c r="S20" s="5"/>
    </row>
    <row r="21" spans="1:19" x14ac:dyDescent="0.3">
      <c r="A21" s="82" t="s">
        <v>39</v>
      </c>
      <c r="B21" s="83"/>
      <c r="C21" s="84" t="s">
        <v>40</v>
      </c>
      <c r="D21" s="85">
        <f>B21</f>
        <v>0</v>
      </c>
      <c r="E21" s="86">
        <f>MAX(0,MIN(F39,D21-E39))</f>
        <v>0</v>
      </c>
      <c r="F21" s="87">
        <f>MAX(0,MIN(G39-F39,D21-F39))</f>
        <v>0</v>
      </c>
      <c r="G21" s="86">
        <f>MAX(0,D21-G39)</f>
        <v>0</v>
      </c>
      <c r="H21" s="88"/>
      <c r="I21" s="89"/>
      <c r="J21" s="90">
        <v>8.4999999999999995E-4</v>
      </c>
      <c r="K21" s="91" t="s">
        <v>41</v>
      </c>
      <c r="L21" s="92">
        <f>ROUND((IF(D21=0,0,IF(J21*E21+F40*J21*F21+G40*J21*G21&gt;D46,J21*E21+F40*J21*F21+G40*J21*G21,D46))),0)</f>
        <v>0</v>
      </c>
      <c r="M21" s="93">
        <v>3.2000000000000003E-4</v>
      </c>
      <c r="N21" s="91" t="s">
        <v>41</v>
      </c>
      <c r="O21" s="92">
        <f>ROUND((IF(D21=0,0,IF(M21*E21+F40*M21*F21+G40*M21*G21&gt;J46,M21*E21+F40*M21*F21+G40*M21*G21,J46))),0)</f>
        <v>0</v>
      </c>
      <c r="P21" s="94"/>
      <c r="Q21" s="95"/>
      <c r="R21" s="92"/>
      <c r="S21" s="5"/>
    </row>
    <row r="22" spans="1:19" ht="13.5" thickBot="1" x14ac:dyDescent="0.35">
      <c r="A22" s="5"/>
      <c r="B22" s="5"/>
      <c r="C22" s="5"/>
      <c r="D22" s="52"/>
      <c r="E22" s="51"/>
      <c r="F22" s="52"/>
      <c r="G22" s="96"/>
      <c r="H22" s="52"/>
      <c r="I22" s="51"/>
      <c r="J22" s="97" t="s">
        <v>42</v>
      </c>
      <c r="K22" s="98"/>
      <c r="L22" s="99">
        <f>SUM(L14:L21)</f>
        <v>0</v>
      </c>
      <c r="M22" s="97" t="s">
        <v>42</v>
      </c>
      <c r="N22" s="100"/>
      <c r="O22" s="99">
        <f>SUM(O14:O21)</f>
        <v>0</v>
      </c>
      <c r="P22" s="98" t="s">
        <v>42</v>
      </c>
      <c r="Q22" s="100"/>
      <c r="R22" s="99">
        <f>SUM(R14:R21)</f>
        <v>0</v>
      </c>
      <c r="S22" s="5"/>
    </row>
    <row r="23" spans="1:19" x14ac:dyDescent="0.3">
      <c r="A23" s="5"/>
      <c r="B23" s="101"/>
      <c r="C23" s="101"/>
      <c r="D23" s="101"/>
      <c r="E23" s="96"/>
      <c r="F23" s="5"/>
      <c r="G23" s="96"/>
      <c r="H23" s="5"/>
      <c r="I23" s="96"/>
      <c r="J23" s="5"/>
      <c r="K23" s="5"/>
      <c r="L23" s="5"/>
      <c r="M23" s="5"/>
      <c r="N23" s="5"/>
      <c r="O23" s="10"/>
      <c r="P23" s="10"/>
      <c r="Q23" s="10"/>
      <c r="R23" s="5"/>
      <c r="S23" s="5"/>
    </row>
    <row r="24" spans="1:19" x14ac:dyDescent="0.3">
      <c r="A24" s="102" t="s">
        <v>43</v>
      </c>
      <c r="B24" s="24"/>
      <c r="C24" s="24"/>
      <c r="D24" s="24"/>
      <c r="E24" s="103" t="s">
        <v>16</v>
      </c>
      <c r="F24" s="104" t="s">
        <v>17</v>
      </c>
      <c r="G24" s="103" t="s">
        <v>18</v>
      </c>
      <c r="H24" s="104" t="s">
        <v>19</v>
      </c>
      <c r="I24" s="103" t="s">
        <v>20</v>
      </c>
      <c r="J24" s="47"/>
      <c r="K24" s="47"/>
      <c r="L24" s="24"/>
      <c r="M24" s="105" t="s">
        <v>44</v>
      </c>
      <c r="N24" s="105"/>
      <c r="O24" s="105"/>
      <c r="P24" s="105"/>
      <c r="Q24" s="5"/>
      <c r="R24" s="106">
        <f>SUM(L22:R22)</f>
        <v>0</v>
      </c>
      <c r="S24" s="5"/>
    </row>
    <row r="25" spans="1:19" x14ac:dyDescent="0.3">
      <c r="A25" s="102"/>
      <c r="B25" s="24"/>
      <c r="C25" s="24"/>
      <c r="D25" s="24"/>
      <c r="E25" s="107"/>
      <c r="F25" s="47"/>
      <c r="G25" s="107"/>
      <c r="H25" s="47"/>
      <c r="I25" s="107"/>
      <c r="J25" s="47"/>
      <c r="K25" s="47"/>
      <c r="L25" s="24"/>
      <c r="M25" s="105"/>
      <c r="N25" s="105"/>
      <c r="O25" s="10"/>
      <c r="P25" s="10"/>
      <c r="Q25" s="10"/>
      <c r="R25" s="52"/>
      <c r="S25" s="5"/>
    </row>
    <row r="26" spans="1:19" x14ac:dyDescent="0.3">
      <c r="A26" s="25" t="s">
        <v>45</v>
      </c>
      <c r="B26" s="25"/>
      <c r="C26" s="25"/>
      <c r="D26" s="24"/>
      <c r="E26" s="108" t="s">
        <v>46</v>
      </c>
      <c r="F26" s="109" t="s">
        <v>47</v>
      </c>
      <c r="G26" s="108" t="s">
        <v>48</v>
      </c>
      <c r="H26" s="109" t="s">
        <v>49</v>
      </c>
      <c r="I26" s="108"/>
      <c r="J26" s="110" t="s">
        <v>50</v>
      </c>
      <c r="K26" s="47"/>
      <c r="L26" s="24"/>
      <c r="M26" s="105" t="s">
        <v>51</v>
      </c>
      <c r="N26" s="105"/>
      <c r="O26" s="111">
        <f>0.255*O22</f>
        <v>0</v>
      </c>
      <c r="P26" s="111"/>
      <c r="Q26" s="112"/>
      <c r="R26" s="113">
        <f>R24+O26</f>
        <v>0</v>
      </c>
      <c r="S26" s="5"/>
    </row>
    <row r="27" spans="1:19" x14ac:dyDescent="0.3">
      <c r="A27" s="24" t="s">
        <v>52</v>
      </c>
      <c r="B27" s="24"/>
      <c r="C27" s="24"/>
      <c r="D27" s="13"/>
      <c r="E27" s="114">
        <v>0</v>
      </c>
      <c r="F27" s="115">
        <v>100</v>
      </c>
      <c r="G27" s="114">
        <v>500</v>
      </c>
      <c r="H27" s="115">
        <v>2000</v>
      </c>
      <c r="I27" s="114"/>
      <c r="J27" s="116"/>
      <c r="K27" s="47"/>
      <c r="L27" s="24"/>
      <c r="M27" s="5"/>
      <c r="N27" s="5"/>
      <c r="O27" s="112"/>
      <c r="P27" s="112"/>
      <c r="Q27" s="112"/>
      <c r="R27" s="113"/>
      <c r="S27" s="5"/>
    </row>
    <row r="28" spans="1:19" x14ac:dyDescent="0.3">
      <c r="A28" s="24" t="s">
        <v>53</v>
      </c>
      <c r="B28" s="24"/>
      <c r="C28" s="24"/>
      <c r="D28" s="13"/>
      <c r="E28" s="117">
        <v>1</v>
      </c>
      <c r="F28" s="118">
        <v>0.83</v>
      </c>
      <c r="G28" s="117">
        <v>0.67</v>
      </c>
      <c r="H28" s="118">
        <v>0.5</v>
      </c>
      <c r="I28" s="114"/>
      <c r="J28" s="110" t="s">
        <v>54</v>
      </c>
      <c r="K28" s="47"/>
      <c r="L28" s="24"/>
      <c r="M28" s="5"/>
      <c r="N28" s="5"/>
      <c r="O28" s="112"/>
      <c r="P28" s="112"/>
      <c r="Q28" s="112"/>
      <c r="R28" s="113"/>
      <c r="S28" s="5"/>
    </row>
    <row r="29" spans="1:19" x14ac:dyDescent="0.3">
      <c r="A29" s="24"/>
      <c r="B29" s="24"/>
      <c r="C29" s="24"/>
      <c r="D29" s="13"/>
      <c r="E29" s="119"/>
      <c r="F29" s="120"/>
      <c r="G29" s="119"/>
      <c r="H29" s="120"/>
      <c r="I29" s="114"/>
      <c r="J29" s="116"/>
      <c r="K29" s="47"/>
      <c r="L29" s="24"/>
      <c r="M29" s="5" t="s">
        <v>55</v>
      </c>
      <c r="N29" s="5"/>
      <c r="O29" s="112"/>
      <c r="P29" s="112"/>
      <c r="Q29" s="112"/>
      <c r="R29" s="113"/>
      <c r="S29" s="5"/>
    </row>
    <row r="30" spans="1:19" x14ac:dyDescent="0.3">
      <c r="A30" s="25" t="s">
        <v>56</v>
      </c>
      <c r="B30" s="25"/>
      <c r="C30" s="25"/>
      <c r="D30" s="13"/>
      <c r="E30" s="114" t="s">
        <v>57</v>
      </c>
      <c r="F30" s="121" t="s">
        <v>58</v>
      </c>
      <c r="G30" s="108" t="s">
        <v>59</v>
      </c>
      <c r="H30" s="109" t="s">
        <v>60</v>
      </c>
      <c r="I30" s="108" t="s">
        <v>61</v>
      </c>
      <c r="J30" s="110" t="s">
        <v>50</v>
      </c>
      <c r="K30" s="24"/>
      <c r="L30" s="24"/>
      <c r="M30" s="5"/>
      <c r="N30" s="5"/>
      <c r="O30" s="10"/>
      <c r="P30" s="10"/>
      <c r="Q30" s="10"/>
      <c r="R30" s="5"/>
      <c r="S30" s="5"/>
    </row>
    <row r="31" spans="1:19" x14ac:dyDescent="0.3">
      <c r="A31" s="24" t="s">
        <v>52</v>
      </c>
      <c r="B31" s="24"/>
      <c r="C31" s="24"/>
      <c r="D31" s="13"/>
      <c r="E31" s="122">
        <v>0</v>
      </c>
      <c r="F31" s="123">
        <v>10</v>
      </c>
      <c r="G31" s="122">
        <v>50</v>
      </c>
      <c r="H31" s="123">
        <v>300</v>
      </c>
      <c r="I31" s="122">
        <v>2500</v>
      </c>
      <c r="J31" s="124"/>
      <c r="K31" s="13"/>
      <c r="L31" s="13"/>
      <c r="M31" s="5"/>
      <c r="N31" s="5"/>
      <c r="O31" s="10"/>
      <c r="P31" s="10"/>
      <c r="Q31" s="10"/>
      <c r="R31" s="5"/>
      <c r="S31" s="5"/>
    </row>
    <row r="32" spans="1:19" x14ac:dyDescent="0.3">
      <c r="A32" s="24" t="s">
        <v>53</v>
      </c>
      <c r="B32" s="24"/>
      <c r="C32" s="24"/>
      <c r="D32" s="13"/>
      <c r="E32" s="117">
        <v>0</v>
      </c>
      <c r="F32" s="118">
        <v>1</v>
      </c>
      <c r="G32" s="117">
        <v>0.35</v>
      </c>
      <c r="H32" s="118">
        <v>0.13500000000000001</v>
      </c>
      <c r="I32" s="117">
        <v>0.03</v>
      </c>
      <c r="J32" s="110" t="s">
        <v>54</v>
      </c>
      <c r="K32" s="13"/>
      <c r="L32" s="13"/>
      <c r="M32" s="5"/>
      <c r="N32" s="5"/>
      <c r="O32" s="10"/>
      <c r="P32" s="10"/>
      <c r="Q32" s="10"/>
      <c r="R32" s="5"/>
      <c r="S32" s="5"/>
    </row>
    <row r="33" spans="1:19" x14ac:dyDescent="0.3">
      <c r="A33" s="24"/>
      <c r="B33" s="24"/>
      <c r="C33" s="24"/>
      <c r="D33" s="13"/>
      <c r="E33" s="120"/>
      <c r="F33" s="120"/>
      <c r="G33" s="120"/>
      <c r="H33" s="120"/>
      <c r="I33" s="120"/>
      <c r="J33" s="110"/>
      <c r="K33" s="13"/>
      <c r="L33" s="13"/>
      <c r="M33" s="5"/>
      <c r="N33" s="5"/>
      <c r="O33" s="10"/>
      <c r="P33" s="10"/>
      <c r="Q33" s="10"/>
      <c r="R33" s="5"/>
      <c r="S33" s="5"/>
    </row>
    <row r="34" spans="1:19" x14ac:dyDescent="0.3">
      <c r="A34" s="25" t="s">
        <v>62</v>
      </c>
      <c r="B34" s="25"/>
      <c r="C34" s="25"/>
      <c r="D34" s="13"/>
      <c r="E34" s="114" t="s">
        <v>57</v>
      </c>
      <c r="F34" s="121" t="s">
        <v>58</v>
      </c>
      <c r="G34" s="108" t="s">
        <v>59</v>
      </c>
      <c r="H34" s="109" t="s">
        <v>63</v>
      </c>
      <c r="I34" s="108" t="s">
        <v>64</v>
      </c>
      <c r="J34" s="110" t="s">
        <v>50</v>
      </c>
      <c r="K34" s="24"/>
      <c r="L34" s="24"/>
      <c r="M34" s="5"/>
      <c r="N34" s="5"/>
      <c r="O34" s="10"/>
      <c r="P34" s="10"/>
      <c r="Q34" s="10"/>
      <c r="R34" s="5"/>
      <c r="S34" s="5"/>
    </row>
    <row r="35" spans="1:19" x14ac:dyDescent="0.3">
      <c r="A35" s="24" t="s">
        <v>52</v>
      </c>
      <c r="B35" s="24"/>
      <c r="C35" s="24"/>
      <c r="D35" s="13"/>
      <c r="E35" s="122">
        <v>0</v>
      </c>
      <c r="F35" s="123">
        <v>10</v>
      </c>
      <c r="G35" s="122">
        <v>50</v>
      </c>
      <c r="H35" s="123">
        <v>300</v>
      </c>
      <c r="I35" s="122">
        <v>600</v>
      </c>
      <c r="J35" s="124"/>
      <c r="K35" s="13"/>
      <c r="L35" s="13"/>
      <c r="M35" s="5"/>
      <c r="N35" s="5"/>
      <c r="O35" s="10"/>
      <c r="P35" s="10"/>
      <c r="Q35" s="10"/>
      <c r="R35" s="5"/>
      <c r="S35" s="5"/>
    </row>
    <row r="36" spans="1:19" x14ac:dyDescent="0.3">
      <c r="A36" s="24" t="s">
        <v>53</v>
      </c>
      <c r="B36" s="24"/>
      <c r="C36" s="24"/>
      <c r="D36" s="13"/>
      <c r="E36" s="117">
        <v>0</v>
      </c>
      <c r="F36" s="118">
        <v>1</v>
      </c>
      <c r="G36" s="117">
        <v>0.35</v>
      </c>
      <c r="H36" s="118">
        <v>0.13500000000000001</v>
      </c>
      <c r="I36" s="117">
        <v>0.03</v>
      </c>
      <c r="J36" s="110" t="s">
        <v>54</v>
      </c>
      <c r="K36" s="13"/>
      <c r="L36" s="13"/>
      <c r="M36" s="5"/>
      <c r="N36" s="5"/>
      <c r="O36" s="10"/>
      <c r="P36" s="10"/>
      <c r="Q36" s="10"/>
      <c r="R36" s="5"/>
      <c r="S36" s="5"/>
    </row>
    <row r="37" spans="1:19" x14ac:dyDescent="0.3">
      <c r="A37" s="24"/>
      <c r="B37" s="24"/>
      <c r="C37" s="24"/>
      <c r="D37" s="13"/>
      <c r="E37" s="117"/>
      <c r="F37" s="118"/>
      <c r="G37" s="117"/>
      <c r="H37" s="118"/>
      <c r="I37" s="117"/>
      <c r="J37" s="110"/>
      <c r="K37" s="13"/>
      <c r="L37" s="13"/>
      <c r="M37" s="5"/>
      <c r="N37" s="5"/>
      <c r="O37" s="10"/>
      <c r="P37" s="10"/>
      <c r="Q37" s="10"/>
      <c r="R37" s="5"/>
      <c r="S37" s="5"/>
    </row>
    <row r="38" spans="1:19" x14ac:dyDescent="0.3">
      <c r="A38" s="25" t="s">
        <v>65</v>
      </c>
      <c r="B38" s="25"/>
      <c r="C38" s="25"/>
      <c r="D38" s="24"/>
      <c r="E38" s="108" t="s">
        <v>66</v>
      </c>
      <c r="F38" s="125" t="s">
        <v>67</v>
      </c>
      <c r="G38" s="108" t="s">
        <v>68</v>
      </c>
      <c r="H38" s="109"/>
      <c r="I38" s="108"/>
      <c r="J38" s="110" t="s">
        <v>69</v>
      </c>
      <c r="K38" s="13"/>
      <c r="L38" s="13"/>
      <c r="M38" s="5"/>
      <c r="N38" s="5"/>
      <c r="O38" s="10"/>
      <c r="P38" s="10"/>
      <c r="Q38" s="10"/>
      <c r="R38" s="5"/>
      <c r="S38" s="5"/>
    </row>
    <row r="39" spans="1:19" x14ac:dyDescent="0.3">
      <c r="A39" s="24" t="s">
        <v>70</v>
      </c>
      <c r="B39" s="24"/>
      <c r="C39" s="24"/>
      <c r="D39" s="13"/>
      <c r="E39" s="114">
        <v>0</v>
      </c>
      <c r="F39" s="115">
        <v>4000000</v>
      </c>
      <c r="G39" s="114">
        <v>10000000</v>
      </c>
      <c r="H39" s="115"/>
      <c r="I39" s="114"/>
      <c r="J39" s="116"/>
      <c r="K39" s="13"/>
      <c r="L39" s="13"/>
      <c r="M39" s="5"/>
      <c r="N39" s="5"/>
      <c r="O39" s="10"/>
      <c r="P39" s="10"/>
      <c r="Q39" s="10"/>
      <c r="R39" s="5"/>
      <c r="S39" s="5"/>
    </row>
    <row r="40" spans="1:19" x14ac:dyDescent="0.3">
      <c r="A40" s="24" t="s">
        <v>53</v>
      </c>
      <c r="B40" s="24"/>
      <c r="C40" s="24"/>
      <c r="D40" s="13"/>
      <c r="E40" s="117">
        <v>1</v>
      </c>
      <c r="F40" s="118">
        <v>0.8</v>
      </c>
      <c r="G40" s="117">
        <v>0.6</v>
      </c>
      <c r="H40" s="118"/>
      <c r="I40" s="114"/>
      <c r="J40" s="110" t="s">
        <v>54</v>
      </c>
      <c r="K40" s="13"/>
      <c r="L40" s="13"/>
      <c r="M40" s="5"/>
      <c r="N40" s="5"/>
      <c r="O40" s="10"/>
      <c r="P40" s="10"/>
      <c r="Q40" s="10"/>
      <c r="R40" s="5"/>
      <c r="S40" s="5"/>
    </row>
    <row r="41" spans="1:19" x14ac:dyDescent="0.3">
      <c r="A41" s="24"/>
      <c r="B41" s="24"/>
      <c r="C41" s="24"/>
      <c r="D41" s="13"/>
      <c r="E41" s="120"/>
      <c r="F41" s="120"/>
      <c r="G41" s="120"/>
      <c r="H41" s="120"/>
      <c r="I41" s="120"/>
      <c r="J41" s="110"/>
      <c r="K41" s="13"/>
      <c r="L41" s="13"/>
      <c r="M41" s="5"/>
      <c r="N41" s="5"/>
      <c r="O41" s="10"/>
      <c r="P41" s="10"/>
      <c r="Q41" s="10"/>
      <c r="R41" s="5"/>
      <c r="S41" s="5"/>
    </row>
    <row r="42" spans="1:19" x14ac:dyDescent="0.3">
      <c r="A42" s="101" t="s">
        <v>71</v>
      </c>
      <c r="B42" s="5"/>
      <c r="C42" s="5"/>
      <c r="D42" s="126"/>
      <c r="E42" s="5"/>
      <c r="F42" s="101"/>
      <c r="G42" s="101"/>
      <c r="H42" s="101"/>
      <c r="I42" s="101"/>
      <c r="J42" s="101"/>
      <c r="K42" s="101"/>
      <c r="L42" s="101"/>
      <c r="M42" s="101"/>
      <c r="N42" s="101"/>
      <c r="O42" s="127"/>
      <c r="P42" s="127"/>
      <c r="Q42" s="127"/>
      <c r="R42" s="101"/>
      <c r="S42" s="5"/>
    </row>
    <row r="43" spans="1:19" x14ac:dyDescent="0.3">
      <c r="A43" s="101" t="s">
        <v>72</v>
      </c>
      <c r="B43" s="5"/>
      <c r="C43" s="5"/>
      <c r="D43" s="126"/>
      <c r="E43" s="5"/>
      <c r="F43" s="5"/>
      <c r="G43" s="5"/>
      <c r="H43" s="5"/>
      <c r="I43" s="5"/>
      <c r="J43" s="5"/>
      <c r="K43" s="5"/>
      <c r="L43" s="5"/>
      <c r="M43" s="5"/>
      <c r="N43" s="5"/>
      <c r="O43" s="10"/>
      <c r="P43" s="10"/>
      <c r="Q43" s="10"/>
      <c r="R43" s="5"/>
      <c r="S43" s="5"/>
    </row>
    <row r="44" spans="1:19" x14ac:dyDescent="0.3">
      <c r="A44" s="128" t="s">
        <v>73</v>
      </c>
      <c r="B44" s="5"/>
      <c r="C44" s="5"/>
      <c r="D44" s="126"/>
      <c r="E44" s="5"/>
      <c r="F44" s="5"/>
      <c r="G44" s="5"/>
      <c r="H44" s="5"/>
      <c r="I44" s="5"/>
      <c r="J44" s="5"/>
      <c r="K44" s="5"/>
      <c r="L44" s="5"/>
      <c r="M44" s="5"/>
      <c r="N44" s="5"/>
      <c r="O44" s="10"/>
      <c r="P44" s="10"/>
      <c r="Q44" s="10"/>
      <c r="R44" s="5"/>
      <c r="S44" s="5"/>
    </row>
    <row r="45" spans="1:19" x14ac:dyDescent="0.3">
      <c r="A45" s="124" t="s">
        <v>74</v>
      </c>
      <c r="B45" s="129"/>
      <c r="C45" s="129"/>
      <c r="D45" s="130">
        <v>60</v>
      </c>
      <c r="E45" s="129" t="s">
        <v>75</v>
      </c>
      <c r="F45" s="129"/>
      <c r="G45" s="129"/>
      <c r="H45" s="129"/>
      <c r="I45" s="129"/>
      <c r="J45" s="131">
        <v>541</v>
      </c>
      <c r="K45" s="129"/>
      <c r="L45" s="129"/>
      <c r="M45" s="5"/>
      <c r="N45" s="5"/>
      <c r="O45" s="10"/>
      <c r="P45" s="10"/>
      <c r="Q45" s="10"/>
      <c r="R45" s="5"/>
      <c r="S45" s="5"/>
    </row>
    <row r="46" spans="1:19" x14ac:dyDescent="0.3">
      <c r="A46" s="124" t="s">
        <v>76</v>
      </c>
      <c r="B46" s="5"/>
      <c r="C46" s="5"/>
      <c r="D46" s="130">
        <v>1749</v>
      </c>
      <c r="E46" s="129" t="s">
        <v>75</v>
      </c>
      <c r="F46" s="129"/>
      <c r="G46" s="129"/>
      <c r="H46" s="129"/>
      <c r="I46" s="129"/>
      <c r="J46" s="131">
        <v>604</v>
      </c>
      <c r="K46" s="5"/>
      <c r="L46" s="5"/>
      <c r="M46" s="5"/>
      <c r="N46" s="5"/>
      <c r="O46" s="10"/>
      <c r="P46" s="10"/>
      <c r="Q46" s="10"/>
      <c r="R46" s="5"/>
      <c r="S46" s="5"/>
    </row>
    <row r="47" spans="1:19" x14ac:dyDescent="0.3">
      <c r="A47" s="5"/>
      <c r="B47" s="5"/>
      <c r="C47" s="5"/>
      <c r="D47" s="126"/>
      <c r="E47" s="5"/>
      <c r="F47" s="5"/>
      <c r="G47" s="5"/>
      <c r="H47" s="5"/>
      <c r="I47" s="5"/>
      <c r="J47" s="5"/>
      <c r="K47" s="5"/>
      <c r="L47" s="5"/>
      <c r="M47" s="5"/>
      <c r="N47" s="5"/>
      <c r="O47" s="10"/>
      <c r="P47" s="10"/>
      <c r="Q47" s="10"/>
      <c r="R47" s="5"/>
      <c r="S47" s="5"/>
    </row>
  </sheetData>
  <phoneticPr fontId="0" type="noConversion"/>
  <pageMargins left="0.23622047244094491" right="0.23622047244094491" top="0.35433070866141736" bottom="0.35433070866141736" header="0.31496062992125984" footer="0.31496062992125984"/>
  <pageSetup paperSize="9" scale="86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5F2F8D80CE2DC14DB01CF57A612C2755" ma:contentTypeVersion="6" ma:contentTypeDescription="Luo uusi asiakirja." ma:contentTypeScope="" ma:versionID="165530a643168a9e52247870f9470b63">
  <xsd:schema xmlns:xsd="http://www.w3.org/2001/XMLSchema" xmlns:xs="http://www.w3.org/2001/XMLSchema" xmlns:p="http://schemas.microsoft.com/office/2006/metadata/properties" xmlns:ns2="38edaeeb-83e7-4154-8c62-72c1657b092b" xmlns:ns3="eba15a5d-9f21-45d6-8d8c-774d03e93b2f" targetNamespace="http://schemas.microsoft.com/office/2006/metadata/properties" ma:root="true" ma:fieldsID="c7d45ab4bde7af6f20a0b84b87b399a3" ns2:_="" ns3:_="">
    <xsd:import namespace="38edaeeb-83e7-4154-8c62-72c1657b092b"/>
    <xsd:import namespace="eba15a5d-9f21-45d6-8d8c-774d03e93b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edaeeb-83e7-4154-8c62-72c1657b09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a15a5d-9f21-45d6-8d8c-774d03e93b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1256C1B-8FD8-480B-826C-AC4374BD614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0DB2B9-E24D-4284-BC74-53CB1C3E8A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edaeeb-83e7-4154-8c62-72c1657b092b"/>
    <ds:schemaRef ds:uri="eba15a5d-9f21-45d6-8d8c-774d03e93b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393C0C0-0FA7-4A78-9A51-CA064CAB944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8</vt:i4>
      </vt:variant>
    </vt:vector>
  </HeadingPairs>
  <TitlesOfParts>
    <vt:vector size="9" baseType="lpstr">
      <vt:lpstr>Laskenta</vt:lpstr>
      <vt:lpstr>pros1</vt:lpstr>
      <vt:lpstr>pros2</vt:lpstr>
      <vt:lpstr>pros3</vt:lpstr>
      <vt:lpstr>pros4</vt:lpstr>
      <vt:lpstr>raja1</vt:lpstr>
      <vt:lpstr>raja2</vt:lpstr>
      <vt:lpstr>raja3</vt:lpstr>
      <vt:lpstr>raja4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Eggleton Marketta</dc:creator>
  <cp:keywords/>
  <dc:description/>
  <cp:lastModifiedBy>Block Satu</cp:lastModifiedBy>
  <cp:revision/>
  <dcterms:created xsi:type="dcterms:W3CDTF">2001-02-07T15:43:30Z</dcterms:created>
  <dcterms:modified xsi:type="dcterms:W3CDTF">2025-11-19T08:18:39Z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0x0101005F2F8D80CE2DC14DB01CF57A612C2755</vt:lpwstr>
  </property>
</Properties>
</file>