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locksa\Downloads\"/>
    </mc:Choice>
  </mc:AlternateContent>
  <xr:revisionPtr revIDLastSave="0" documentId="13_ncr:1_{DE9F6AF2-FE17-4AF3-A2BF-C479FFA91886}" xr6:coauthVersionLast="47" xr6:coauthVersionMax="47" xr10:uidLastSave="{00000000-0000-0000-0000-000000000000}"/>
  <bookViews>
    <workbookView xWindow="-110" yWindow="-110" windowWidth="19420" windowHeight="10420" tabRatio="769" xr2:uid="{00000000-000D-0000-FFFF-FFFF00000000}"/>
  </bookViews>
  <sheets>
    <sheet name="Laskenta" sheetId="44" r:id="rId1"/>
  </sheets>
  <definedNames>
    <definedName name="maksu">Laskenta!#REF!</definedName>
    <definedName name="perus">Laskenta!#REF!</definedName>
    <definedName name="pros1">Laskenta!$E$28</definedName>
    <definedName name="pros2">Laskenta!$F$28</definedName>
    <definedName name="pros3">Laskenta!$G$28</definedName>
    <definedName name="pros4">Laskenta!$H$28</definedName>
    <definedName name="pros5">#REF!</definedName>
    <definedName name="raja1">Laskenta!$E$27</definedName>
    <definedName name="raja2">Laskenta!$F$27</definedName>
    <definedName name="raja3">Laskenta!$G$27</definedName>
    <definedName name="raja4">Laskenta!$H$27</definedName>
    <definedName name="raja5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44" l="1"/>
  <c r="I19" i="44" l="1"/>
  <c r="E19" i="44"/>
  <c r="L19" i="44" s="1"/>
  <c r="H19" i="44"/>
  <c r="G19" i="44"/>
  <c r="F19" i="44"/>
  <c r="D17" i="44"/>
  <c r="H17" i="44" s="1"/>
  <c r="D20" i="44"/>
  <c r="L20" i="44" s="1"/>
  <c r="D21" i="44"/>
  <c r="D18" i="44"/>
  <c r="D14" i="44"/>
  <c r="D15" i="44"/>
  <c r="G15" i="44" s="1"/>
  <c r="D16" i="44"/>
  <c r="E16" i="44" s="1"/>
  <c r="G17" i="44" l="1"/>
  <c r="F17" i="44"/>
  <c r="H14" i="44"/>
  <c r="G14" i="44"/>
  <c r="O18" i="44"/>
  <c r="L18" i="44"/>
  <c r="H18" i="44"/>
  <c r="E18" i="44"/>
  <c r="R18" i="44"/>
  <c r="O20" i="44"/>
  <c r="F18" i="44"/>
  <c r="F16" i="44"/>
  <c r="O19" i="44"/>
  <c r="F15" i="44"/>
  <c r="G18" i="44"/>
  <c r="E15" i="44"/>
  <c r="O16" i="44"/>
  <c r="H16" i="44"/>
  <c r="E14" i="44"/>
  <c r="H15" i="44"/>
  <c r="I18" i="44"/>
  <c r="F14" i="44"/>
  <c r="L16" i="44"/>
  <c r="G16" i="44"/>
  <c r="G21" i="44"/>
  <c r="E21" i="44"/>
  <c r="F21" i="44"/>
  <c r="E17" i="44"/>
  <c r="O17" i="44" s="1"/>
  <c r="O21" i="44" l="1"/>
  <c r="L14" i="44"/>
  <c r="L15" i="44"/>
  <c r="O15" i="44"/>
  <c r="O14" i="44"/>
  <c r="R22" i="44"/>
  <c r="L21" i="44"/>
  <c r="L17" i="44"/>
  <c r="O22" i="44" l="1"/>
  <c r="O26" i="44" s="1"/>
  <c r="L22" i="44"/>
  <c r="R24" i="44" l="1"/>
  <c r="R26" i="44" s="1"/>
</calcChain>
</file>

<file path=xl/sharedStrings.xml><?xml version="1.0" encoding="utf-8"?>
<sst xmlns="http://schemas.openxmlformats.org/spreadsheetml/2006/main" count="128" uniqueCount="80">
  <si>
    <t>Yhtiö:</t>
  </si>
  <si>
    <t>Jäsenmaksu (alv 0%)</t>
  </si>
  <si>
    <t>Neuvontamaksu (alv 24%)</t>
  </si>
  <si>
    <t>Tutkimusmaksu (alv 0%)</t>
  </si>
  <si>
    <t>Volyymitiedot:</t>
  </si>
  <si>
    <t>Merkitse volyymitiedot keltaisiin soluihin</t>
  </si>
  <si>
    <t>Energia-</t>
  </si>
  <si>
    <t>Energia,</t>
  </si>
  <si>
    <t>Energia</t>
  </si>
  <si>
    <t>Energia jaettuna maksuportaille</t>
  </si>
  <si>
    <t>Perus-</t>
  </si>
  <si>
    <t>Jäsen-</t>
  </si>
  <si>
    <t>Neuvonta-</t>
  </si>
  <si>
    <t>Tutkimus-</t>
  </si>
  <si>
    <t>määrä</t>
  </si>
  <si>
    <t>josta</t>
  </si>
  <si>
    <t>yhteensä</t>
  </si>
  <si>
    <t>a.</t>
  </si>
  <si>
    <t>b.</t>
  </si>
  <si>
    <t>c.</t>
  </si>
  <si>
    <t>d.</t>
  </si>
  <si>
    <t>f.</t>
  </si>
  <si>
    <t>maksu</t>
  </si>
  <si>
    <t>GWh</t>
  </si>
  <si>
    <t>huomioon</t>
  </si>
  <si>
    <t>(kiinteä</t>
  </si>
  <si>
    <t>€/GWh</t>
  </si>
  <si>
    <t>1/4*</t>
  </si>
  <si>
    <t>osuus) €</t>
  </si>
  <si>
    <t>€</t>
  </si>
  <si>
    <t>Sähköverkko</t>
  </si>
  <si>
    <t>Sähkökauppa</t>
  </si>
  <si>
    <t>Sähköntuotanto</t>
  </si>
  <si>
    <t>Sähkön pientuotanto</t>
  </si>
  <si>
    <t>max 5 GWh</t>
  </si>
  <si>
    <t>Kaukolämpö</t>
  </si>
  <si>
    <t>Kaasu</t>
  </si>
  <si>
    <t>Työmarkkina</t>
  </si>
  <si>
    <t>€ palkat**</t>
  </si>
  <si>
    <t>min***</t>
  </si>
  <si>
    <t>Palvelutuotanto</t>
  </si>
  <si>
    <t>€ palkat</t>
  </si>
  <si>
    <t>min****</t>
  </si>
  <si>
    <t>Yhteensä:</t>
  </si>
  <si>
    <t>Maksuportaat</t>
  </si>
  <si>
    <t>Maksut yhteensä:</t>
  </si>
  <si>
    <t>Sähköntuotanto, -kauppa ja -verkko:</t>
  </si>
  <si>
    <t>0-100</t>
  </si>
  <si>
    <t>100-500</t>
  </si>
  <si>
    <t>500-2000</t>
  </si>
  <si>
    <t>2000-</t>
  </si>
  <si>
    <t>Jäsenen vuotuinen volyymi GWh/a</t>
  </si>
  <si>
    <t>Maksut sis. alv.</t>
  </si>
  <si>
    <t>Portaan alaraja GWh</t>
  </si>
  <si>
    <t>Maksu prosenttia täydestä osuudesta</t>
  </si>
  <si>
    <t>alarajan ylittävältä osin</t>
  </si>
  <si>
    <t>Lisäksi laskutetaan EK:n jäsenmaksu, ks. EK:n jäsenmaksuperusteet</t>
  </si>
  <si>
    <t>Kaukolämpö:</t>
  </si>
  <si>
    <t>0-10</t>
  </si>
  <si>
    <t>10-50</t>
  </si>
  <si>
    <t>50-300</t>
  </si>
  <si>
    <t>300-2500</t>
  </si>
  <si>
    <t>2500-</t>
  </si>
  <si>
    <t>Kaasu:</t>
  </si>
  <si>
    <t>300-600</t>
  </si>
  <si>
    <t>600-</t>
  </si>
  <si>
    <t>Palveluntuotanto:</t>
  </si>
  <si>
    <t>0-4</t>
  </si>
  <si>
    <t>4-10</t>
  </si>
  <si>
    <t>10-</t>
  </si>
  <si>
    <t>Jäsenen vuotuinen volyymi milj. €/a</t>
  </si>
  <si>
    <t>Portaan alaraja €</t>
  </si>
  <si>
    <t>*Energiamäärä, josta otetaan huomioon 1/4, on kokonaismääränä (ei siis 1/4). Näitä energiamääriä ovat:</t>
  </si>
  <si>
    <t>muille kuin loppuasiakkaille myyty, siirretty tai toimitettu sähkö, kaasu, kaukolämpö tai kaukokylmä ja vähintään 110 kV:n jännittellä siirretty energia</t>
  </si>
  <si>
    <t xml:space="preserve"> **Ilman toimitusjohtajan palkkaa</t>
  </si>
  <si>
    <t>***Työmarkkina-minimijäsenmaksu on</t>
  </si>
  <si>
    <t xml:space="preserve"> ja minimi-informaatio- ja neuvontamaksu on </t>
  </si>
  <si>
    <t>****Palvelutuotanto-minimijäsenmaksu on</t>
  </si>
  <si>
    <t>11/2023</t>
  </si>
  <si>
    <t>Jäsenmaksu, neuvontamaksu ja tutkimusmaksu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</si>
</sst>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(* #,##0.00_);_(* \(#,##0.00\);_(* &quot;-&quot;??_);_(@_)"/>
    <numFmt numFmtId="165" formatCode="0.0"/>
    <numFmt numFmtId="166" formatCode="0.000\ %"/>
    <numFmt numFmtId="167" formatCode="#,##0.0"/>
  </numFmts>
  <fonts count="19" x14ac:knownFonts="1">
    <font>
      <sz val="10"/>
      <color indexed="8"/>
      <name val="MS Sans Serif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8.5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/>
    <xf numFmtId="4" fontId="3" fillId="0" borderId="0" xfId="0" applyNumberFormat="1" applyFont="1"/>
    <xf numFmtId="0" fontId="5" fillId="0" borderId="0" xfId="0" applyFont="1"/>
    <xf numFmtId="3" fontId="6" fillId="0" borderId="0" xfId="0" applyNumberFormat="1" applyFont="1"/>
    <xf numFmtId="4" fontId="4" fillId="0" borderId="0" xfId="0" applyNumberFormat="1" applyFont="1"/>
    <xf numFmtId="3" fontId="3" fillId="0" borderId="0" xfId="0" applyNumberFormat="1" applyFont="1"/>
    <xf numFmtId="4" fontId="7" fillId="0" borderId="0" xfId="0" applyNumberFormat="1" applyFont="1"/>
    <xf numFmtId="0" fontId="8" fillId="0" borderId="0" xfId="0" applyFont="1"/>
    <xf numFmtId="0" fontId="9" fillId="0" borderId="0" xfId="0" applyFont="1"/>
    <xf numFmtId="0" fontId="3" fillId="0" borderId="1" xfId="0" applyFont="1" applyBorder="1"/>
    <xf numFmtId="4" fontId="3" fillId="0" borderId="3" xfId="0" applyNumberFormat="1" applyFont="1" applyBorder="1"/>
    <xf numFmtId="9" fontId="3" fillId="0" borderId="5" xfId="4" applyFont="1" applyFill="1" applyBorder="1" applyProtection="1"/>
    <xf numFmtId="3" fontId="3" fillId="0" borderId="6" xfId="0" applyNumberFormat="1" applyFont="1" applyBorder="1"/>
    <xf numFmtId="3" fontId="3" fillId="0" borderId="5" xfId="0" applyNumberFormat="1" applyFont="1" applyBorder="1"/>
    <xf numFmtId="0" fontId="11" fillId="0" borderId="0" xfId="0" applyFont="1"/>
    <xf numFmtId="0" fontId="13" fillId="0" borderId="0" xfId="0" applyFont="1"/>
    <xf numFmtId="49" fontId="12" fillId="0" borderId="0" xfId="0" applyNumberFormat="1" applyFont="1" applyAlignment="1">
      <alignment horizontal="right"/>
    </xf>
    <xf numFmtId="4" fontId="12" fillId="0" borderId="9" xfId="0" applyNumberFormat="1" applyFont="1" applyBorder="1"/>
    <xf numFmtId="0" fontId="14" fillId="0" borderId="0" xfId="0" applyFont="1"/>
    <xf numFmtId="4" fontId="12" fillId="0" borderId="0" xfId="0" applyNumberFormat="1" applyFont="1"/>
    <xf numFmtId="3" fontId="15" fillId="0" borderId="0" xfId="0" applyNumberFormat="1" applyFont="1"/>
    <xf numFmtId="0" fontId="3" fillId="0" borderId="0" xfId="0" applyFont="1"/>
    <xf numFmtId="0" fontId="16" fillId="0" borderId="0" xfId="0" applyFont="1"/>
    <xf numFmtId="0" fontId="10" fillId="0" borderId="0" xfId="0" applyFont="1" applyProtection="1">
      <protection locked="0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67" fontId="17" fillId="2" borderId="0" xfId="0" applyNumberFormat="1" applyFont="1" applyFill="1"/>
    <xf numFmtId="167" fontId="17" fillId="0" borderId="0" xfId="0" applyNumberFormat="1" applyFont="1"/>
    <xf numFmtId="167" fontId="17" fillId="2" borderId="1" xfId="0" applyNumberFormat="1" applyFont="1" applyFill="1" applyBorder="1"/>
    <xf numFmtId="167" fontId="17" fillId="0" borderId="1" xfId="0" applyNumberFormat="1" applyFont="1" applyBorder="1"/>
    <xf numFmtId="0" fontId="18" fillId="2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3" fontId="18" fillId="2" borderId="0" xfId="0" applyNumberFormat="1" applyFont="1" applyFill="1" applyAlignment="1">
      <alignment horizontal="center"/>
    </xf>
    <xf numFmtId="3" fontId="18" fillId="0" borderId="0" xfId="0" applyNumberFormat="1" applyFont="1" applyAlignment="1">
      <alignment horizontal="center"/>
    </xf>
    <xf numFmtId="9" fontId="18" fillId="2" borderId="0" xfId="4" applyFont="1" applyFill="1" applyBorder="1" applyAlignment="1" applyProtection="1">
      <alignment horizontal="center"/>
    </xf>
    <xf numFmtId="9" fontId="18" fillId="0" borderId="0" xfId="4" applyFont="1" applyFill="1" applyBorder="1" applyAlignment="1" applyProtection="1">
      <alignment horizontal="center"/>
    </xf>
    <xf numFmtId="49" fontId="18" fillId="0" borderId="0" xfId="0" applyNumberFormat="1" applyFont="1" applyAlignment="1">
      <alignment horizontal="center"/>
    </xf>
    <xf numFmtId="3" fontId="18" fillId="2" borderId="0" xfId="2" applyNumberFormat="1" applyFont="1" applyFill="1" applyAlignment="1">
      <alignment horizontal="center"/>
    </xf>
    <xf numFmtId="3" fontId="18" fillId="0" borderId="0" xfId="2" applyNumberFormat="1" applyFont="1" applyAlignment="1">
      <alignment horizontal="center"/>
    </xf>
    <xf numFmtId="9" fontId="4" fillId="0" borderId="10" xfId="4" applyFont="1" applyFill="1" applyBorder="1" applyProtection="1"/>
    <xf numFmtId="0" fontId="4" fillId="0" borderId="10" xfId="0" applyFont="1" applyBorder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3" fontId="18" fillId="0" borderId="0" xfId="0" applyNumberFormat="1" applyFont="1"/>
    <xf numFmtId="0" fontId="12" fillId="0" borderId="0" xfId="0" applyFont="1"/>
    <xf numFmtId="2" fontId="12" fillId="0" borderId="0" xfId="0" applyNumberFormat="1" applyFont="1"/>
    <xf numFmtId="9" fontId="5" fillId="2" borderId="0" xfId="4" applyFont="1" applyFill="1" applyBorder="1" applyAlignment="1" applyProtection="1">
      <alignment horizontal="center"/>
    </xf>
    <xf numFmtId="9" fontId="5" fillId="0" borderId="0" xfId="4" applyFont="1" applyFill="1" applyBorder="1" applyAlignment="1" applyProtection="1">
      <alignment horizontal="center"/>
    </xf>
    <xf numFmtId="0" fontId="17" fillId="0" borderId="0" xfId="0" applyFont="1"/>
    <xf numFmtId="49" fontId="1" fillId="0" borderId="0" xfId="0" applyNumberFormat="1" applyFont="1"/>
    <xf numFmtId="4" fontId="18" fillId="0" borderId="0" xfId="0" applyNumberFormat="1" applyFont="1"/>
    <xf numFmtId="2" fontId="17" fillId="0" borderId="0" xfId="0" applyNumberFormat="1" applyFont="1"/>
    <xf numFmtId="3" fontId="3" fillId="0" borderId="3" xfId="0" applyNumberFormat="1" applyFont="1" applyBorder="1"/>
    <xf numFmtId="3" fontId="3" fillId="0" borderId="4" xfId="0" applyNumberFormat="1" applyFont="1" applyBorder="1"/>
    <xf numFmtId="3" fontId="12" fillId="0" borderId="11" xfId="0" applyNumberFormat="1" applyFont="1" applyBorder="1"/>
    <xf numFmtId="3" fontId="12" fillId="0" borderId="0" xfId="0" applyNumberFormat="1" applyFont="1"/>
    <xf numFmtId="0" fontId="4" fillId="0" borderId="5" xfId="0" applyFont="1" applyBorder="1"/>
    <xf numFmtId="49" fontId="17" fillId="0" borderId="0" xfId="0" applyNumberFormat="1" applyFont="1" applyAlignment="1">
      <alignment horizontal="right"/>
    </xf>
    <xf numFmtId="167" fontId="1" fillId="0" borderId="0" xfId="0" applyNumberFormat="1" applyFont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12" fillId="0" borderId="6" xfId="0" applyFont="1" applyBorder="1"/>
    <xf numFmtId="0" fontId="2" fillId="0" borderId="0" xfId="0" applyFont="1"/>
    <xf numFmtId="49" fontId="18" fillId="2" borderId="0" xfId="0" applyNumberFormat="1" applyFont="1" applyFill="1" applyAlignment="1">
      <alignment horizontal="center"/>
    </xf>
    <xf numFmtId="3" fontId="17" fillId="2" borderId="0" xfId="0" applyNumberFormat="1" applyFont="1" applyFill="1"/>
    <xf numFmtId="3" fontId="17" fillId="0" borderId="0" xfId="0" applyNumberFormat="1" applyFont="1"/>
    <xf numFmtId="165" fontId="12" fillId="3" borderId="12" xfId="0" applyNumberFormat="1" applyFont="1" applyFill="1" applyBorder="1" applyAlignment="1">
      <alignment horizontal="right"/>
    </xf>
    <xf numFmtId="3" fontId="12" fillId="3" borderId="12" xfId="3" applyNumberFormat="1" applyFont="1" applyFill="1" applyBorder="1" applyAlignment="1" applyProtection="1">
      <alignment horizontal="right"/>
    </xf>
    <xf numFmtId="3" fontId="12" fillId="3" borderId="12" xfId="0" applyNumberFormat="1" applyFont="1" applyFill="1" applyBorder="1" applyAlignment="1">
      <alignment horizontal="right"/>
    </xf>
    <xf numFmtId="0" fontId="16" fillId="3" borderId="13" xfId="0" applyFont="1" applyFill="1" applyBorder="1"/>
    <xf numFmtId="0" fontId="4" fillId="3" borderId="14" xfId="0" applyFont="1" applyFill="1" applyBorder="1"/>
    <xf numFmtId="3" fontId="6" fillId="3" borderId="14" xfId="0" applyNumberFormat="1" applyFont="1" applyFill="1" applyBorder="1"/>
    <xf numFmtId="0" fontId="13" fillId="3" borderId="14" xfId="0" applyFont="1" applyFill="1" applyBorder="1"/>
    <xf numFmtId="0" fontId="13" fillId="3" borderId="15" xfId="0" applyFont="1" applyFill="1" applyBorder="1"/>
    <xf numFmtId="3" fontId="9" fillId="0" borderId="0" xfId="0" applyNumberFormat="1" applyFont="1"/>
    <xf numFmtId="0" fontId="1" fillId="0" borderId="0" xfId="0" applyFont="1"/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" fontId="2" fillId="0" borderId="0" xfId="0" applyNumberFormat="1" applyFont="1"/>
    <xf numFmtId="9" fontId="2" fillId="0" borderId="0" xfId="4" applyFont="1" applyFill="1" applyBorder="1" applyProtection="1"/>
    <xf numFmtId="0" fontId="2" fillId="0" borderId="5" xfId="0" applyFont="1" applyBorder="1"/>
    <xf numFmtId="0" fontId="2" fillId="0" borderId="6" xfId="0" applyFont="1" applyBorder="1"/>
    <xf numFmtId="3" fontId="2" fillId="0" borderId="2" xfId="2" applyNumberFormat="1" applyBorder="1"/>
    <xf numFmtId="3" fontId="2" fillId="0" borderId="0" xfId="2" applyNumberFormat="1"/>
    <xf numFmtId="3" fontId="2" fillId="0" borderId="3" xfId="0" applyNumberFormat="1" applyFont="1" applyBorder="1"/>
    <xf numFmtId="3" fontId="2" fillId="0" borderId="2" xfId="0" applyNumberFormat="1" applyFont="1" applyBorder="1"/>
    <xf numFmtId="0" fontId="2" fillId="0" borderId="3" xfId="0" applyFont="1" applyBorder="1"/>
    <xf numFmtId="9" fontId="2" fillId="2" borderId="0" xfId="4" applyFont="1" applyFill="1" applyBorder="1" applyProtection="1"/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3" xfId="1" applyNumberFormat="1" applyFont="1" applyBorder="1" applyAlignment="1" applyProtection="1">
      <alignment horizontal="center"/>
    </xf>
    <xf numFmtId="3" fontId="1" fillId="2" borderId="0" xfId="0" applyNumberFormat="1" applyFont="1" applyFill="1"/>
    <xf numFmtId="3" fontId="1" fillId="0" borderId="0" xfId="0" applyNumberFormat="1" applyFont="1"/>
    <xf numFmtId="3" fontId="1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1" fillId="2" borderId="1" xfId="0" applyNumberFormat="1" applyFont="1" applyFill="1" applyBorder="1"/>
    <xf numFmtId="3" fontId="1" fillId="0" borderId="1" xfId="0" applyNumberFormat="1" applyFont="1" applyBorder="1"/>
    <xf numFmtId="3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4" xfId="1" applyNumberFormat="1" applyFont="1" applyBorder="1" applyAlignment="1" applyProtection="1">
      <alignment horizontal="center"/>
    </xf>
    <xf numFmtId="3" fontId="1" fillId="0" borderId="1" xfId="0" applyNumberFormat="1" applyFont="1" applyBorder="1" applyAlignment="1">
      <alignment horizontal="center"/>
    </xf>
    <xf numFmtId="167" fontId="1" fillId="0" borderId="0" xfId="0" applyNumberFormat="1" applyFont="1"/>
    <xf numFmtId="3" fontId="1" fillId="0" borderId="2" xfId="0" applyNumberFormat="1" applyFont="1" applyBorder="1"/>
    <xf numFmtId="4" fontId="1" fillId="0" borderId="0" xfId="0" applyNumberFormat="1" applyFont="1"/>
    <xf numFmtId="3" fontId="1" fillId="0" borderId="0" xfId="0" applyNumberFormat="1" applyFont="1" applyAlignment="1">
      <alignment horizontal="left"/>
    </xf>
    <xf numFmtId="3" fontId="1" fillId="0" borderId="0" xfId="3" applyNumberFormat="1" applyFont="1" applyBorder="1" applyAlignment="1" applyProtection="1">
      <alignment horizontal="right"/>
    </xf>
    <xf numFmtId="166" fontId="2" fillId="0" borderId="2" xfId="0" applyNumberFormat="1" applyFont="1" applyBorder="1"/>
    <xf numFmtId="166" fontId="1" fillId="0" borderId="2" xfId="4" applyNumberFormat="1" applyFont="1" applyFill="1" applyBorder="1" applyProtection="1">
      <protection locked="0"/>
    </xf>
    <xf numFmtId="166" fontId="2" fillId="0" borderId="0" xfId="0" applyNumberFormat="1" applyFont="1"/>
    <xf numFmtId="49" fontId="1" fillId="0" borderId="1" xfId="0" applyNumberFormat="1" applyFont="1" applyBorder="1"/>
    <xf numFmtId="3" fontId="1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166" fontId="2" fillId="0" borderId="7" xfId="4" applyNumberFormat="1" applyFont="1" applyFill="1" applyBorder="1" applyProtection="1"/>
    <xf numFmtId="166" fontId="1" fillId="0" borderId="7" xfId="4" applyNumberFormat="1" applyFont="1" applyFill="1" applyBorder="1" applyProtection="1">
      <protection locked="0"/>
    </xf>
    <xf numFmtId="166" fontId="2" fillId="0" borderId="1" xfId="4" applyNumberFormat="1" applyFont="1" applyFill="1" applyBorder="1" applyProtection="1"/>
    <xf numFmtId="2" fontId="2" fillId="0" borderId="1" xfId="0" applyNumberFormat="1" applyFont="1" applyBorder="1"/>
    <xf numFmtId="0" fontId="1" fillId="2" borderId="0" xfId="0" applyFont="1" applyFill="1"/>
    <xf numFmtId="3" fontId="1" fillId="0" borderId="8" xfId="0" applyNumberFormat="1" applyFont="1" applyBorder="1"/>
    <xf numFmtId="3" fontId="1" fillId="0" borderId="9" xfId="0" applyNumberFormat="1" applyFont="1" applyBorder="1"/>
    <xf numFmtId="0" fontId="2" fillId="2" borderId="0" xfId="0" applyFont="1" applyFill="1" applyAlignment="1">
      <alignment horizontal="right"/>
    </xf>
    <xf numFmtId="2" fontId="1" fillId="0" borderId="0" xfId="0" applyNumberFormat="1" applyFont="1"/>
  </cellXfs>
  <cellStyles count="5">
    <cellStyle name="Euro" xfId="1" xr:uid="{00000000-0005-0000-0000-000000000000}"/>
    <cellStyle name="Normaali" xfId="0" builtinId="0"/>
    <cellStyle name="Normaali_KLJäsenmaksulask0904" xfId="2" xr:uid="{00000000-0005-0000-0000-000002000000}"/>
    <cellStyle name="Pilkku" xfId="3" builtinId="3"/>
    <cellStyle name="Prosenttia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325755</xdr:colOff>
      <xdr:row>3</xdr:row>
      <xdr:rowOff>129540</xdr:rowOff>
    </xdr:to>
    <xdr:pic>
      <xdr:nvPicPr>
        <xdr:cNvPr id="1100" name="Kuva 1">
          <a:extLst>
            <a:ext uri="{FF2B5EF4-FFF2-40B4-BE49-F238E27FC236}">
              <a16:creationId xmlns:a16="http://schemas.microsoft.com/office/drawing/2014/main" id="{FB0E502A-6A2B-47ED-8A85-ACB23D935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336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6"/>
  <sheetViews>
    <sheetView tabSelected="1" view="pageLayout" zoomScaleNormal="100" workbookViewId="0">
      <selection activeCell="B6" sqref="B6"/>
    </sheetView>
  </sheetViews>
  <sheetFormatPr defaultColWidth="9.08984375" defaultRowHeight="13" x14ac:dyDescent="0.3"/>
  <cols>
    <col min="1" max="1" width="16.54296875" style="14" customWidth="1"/>
    <col min="2" max="2" width="10" style="14" customWidth="1"/>
    <col min="3" max="3" width="8.54296875" style="14" customWidth="1"/>
    <col min="4" max="4" width="10.6328125" style="5" customWidth="1"/>
    <col min="5" max="6" width="7.54296875" style="14" customWidth="1"/>
    <col min="7" max="7" width="8.90625" style="14" customWidth="1"/>
    <col min="8" max="8" width="7.54296875" style="14" bestFit="1" customWidth="1"/>
    <col min="9" max="9" width="6.08984375" style="14" customWidth="1"/>
    <col min="10" max="10" width="8.08984375" style="14" customWidth="1"/>
    <col min="11" max="11" width="7.54296875" style="14" customWidth="1"/>
    <col min="12" max="12" width="10.08984375" style="14" customWidth="1"/>
    <col min="13" max="13" width="8" style="14" customWidth="1"/>
    <col min="14" max="14" width="7.453125" style="14" customWidth="1"/>
    <col min="15" max="15" width="9.36328125" style="1" customWidth="1"/>
    <col min="16" max="16" width="7.453125" style="1" customWidth="1"/>
    <col min="17" max="17" width="7" style="1" customWidth="1"/>
    <col min="18" max="18" width="9.36328125" style="14" customWidth="1"/>
    <col min="19" max="16384" width="9.08984375" style="14"/>
  </cols>
  <sheetData>
    <row r="1" spans="1:18" ht="18" x14ac:dyDescent="0.4">
      <c r="A1" s="74"/>
      <c r="B1" s="74"/>
      <c r="C1" s="7"/>
      <c r="D1" s="75"/>
      <c r="E1" s="76"/>
      <c r="F1" s="76"/>
      <c r="G1" s="76"/>
      <c r="H1" s="76"/>
      <c r="I1" s="74"/>
      <c r="K1" s="77"/>
      <c r="L1" s="74"/>
      <c r="M1" s="74"/>
      <c r="N1" s="74"/>
      <c r="R1" s="49" t="s">
        <v>78</v>
      </c>
    </row>
    <row r="2" spans="1:18" ht="17.25" customHeight="1" x14ac:dyDescent="0.4">
      <c r="A2" s="7"/>
      <c r="B2" s="7"/>
      <c r="C2" s="7"/>
      <c r="D2" s="75"/>
      <c r="E2" s="76"/>
      <c r="F2" s="76"/>
      <c r="G2" s="76"/>
      <c r="H2" s="76"/>
      <c r="I2" s="77"/>
      <c r="J2" s="77"/>
      <c r="K2" s="77"/>
      <c r="L2" s="74"/>
      <c r="M2" s="74"/>
      <c r="N2" s="74"/>
      <c r="R2" s="74"/>
    </row>
    <row r="3" spans="1:18" ht="17.25" customHeight="1" x14ac:dyDescent="0.4">
      <c r="A3" s="7"/>
      <c r="B3" s="7"/>
      <c r="C3" s="7"/>
      <c r="D3" s="75"/>
      <c r="E3" s="76"/>
      <c r="F3" s="76"/>
      <c r="G3" s="7" t="s">
        <v>79</v>
      </c>
      <c r="H3" s="76"/>
      <c r="I3" s="77"/>
      <c r="J3" s="77"/>
      <c r="K3" s="77"/>
      <c r="L3" s="74"/>
      <c r="M3" s="74"/>
      <c r="N3" s="74"/>
      <c r="R3" s="74"/>
    </row>
    <row r="4" spans="1:18" ht="15" customHeight="1" x14ac:dyDescent="0.3">
      <c r="A4" s="2"/>
      <c r="B4" s="2"/>
      <c r="C4" s="2"/>
      <c r="D4" s="78"/>
      <c r="E4" s="74"/>
      <c r="F4" s="74"/>
      <c r="G4" s="74"/>
      <c r="H4" s="76"/>
      <c r="I4" s="74"/>
      <c r="J4" s="74"/>
      <c r="K4" s="74"/>
      <c r="L4" s="74"/>
      <c r="M4" s="74"/>
      <c r="N4" s="74"/>
      <c r="R4" s="74"/>
    </row>
    <row r="5" spans="1:18" ht="15" customHeight="1" x14ac:dyDescent="0.3">
      <c r="A5" s="2"/>
      <c r="B5" s="2"/>
      <c r="C5" s="2"/>
      <c r="D5" s="78"/>
      <c r="E5" s="74"/>
      <c r="F5" s="74"/>
      <c r="G5" s="74"/>
      <c r="H5" s="76"/>
      <c r="I5" s="74"/>
      <c r="J5" s="74"/>
      <c r="K5" s="74"/>
      <c r="L5" s="74"/>
      <c r="M5" s="74"/>
      <c r="N5" s="74"/>
      <c r="R5" s="74"/>
    </row>
    <row r="6" spans="1:18" s="15" customFormat="1" ht="15" customHeight="1" x14ac:dyDescent="0.35">
      <c r="A6" s="22" t="s">
        <v>0</v>
      </c>
      <c r="B6" s="68"/>
      <c r="C6" s="69"/>
      <c r="D6" s="70"/>
      <c r="E6" s="71"/>
      <c r="F6" s="71"/>
      <c r="G6" s="72"/>
      <c r="O6" s="4"/>
      <c r="P6" s="4"/>
      <c r="Q6" s="4"/>
    </row>
    <row r="7" spans="1:18" s="15" customFormat="1" ht="15" customHeight="1" thickBot="1" x14ac:dyDescent="0.35">
      <c r="A7" s="23"/>
      <c r="B7" s="23"/>
      <c r="C7" s="23"/>
      <c r="D7" s="3"/>
      <c r="O7" s="4"/>
      <c r="P7" s="4"/>
      <c r="Q7" s="4"/>
    </row>
    <row r="8" spans="1:18" ht="14" x14ac:dyDescent="0.3">
      <c r="A8" s="61"/>
      <c r="B8" s="8"/>
      <c r="C8" s="61"/>
      <c r="D8" s="78"/>
      <c r="E8" s="79"/>
      <c r="F8" s="79"/>
      <c r="G8" s="79"/>
      <c r="H8" s="79"/>
      <c r="I8" s="79"/>
      <c r="J8" s="39" t="s">
        <v>1</v>
      </c>
      <c r="K8" s="11"/>
      <c r="L8" s="12"/>
      <c r="M8" s="40" t="s">
        <v>2</v>
      </c>
      <c r="N8" s="13"/>
      <c r="O8" s="60"/>
      <c r="P8" s="56" t="s">
        <v>3</v>
      </c>
      <c r="Q8" s="80"/>
      <c r="R8" s="81"/>
    </row>
    <row r="9" spans="1:18" ht="15.5" x14ac:dyDescent="0.35">
      <c r="A9" s="61"/>
      <c r="B9" s="22" t="s">
        <v>4</v>
      </c>
      <c r="C9" s="61"/>
      <c r="D9" s="73" t="s">
        <v>5</v>
      </c>
      <c r="E9" s="79"/>
      <c r="F9" s="79"/>
      <c r="G9" s="79"/>
      <c r="H9" s="79"/>
      <c r="I9" s="79"/>
      <c r="J9" s="82"/>
      <c r="K9" s="83"/>
      <c r="L9" s="84"/>
      <c r="M9" s="85"/>
      <c r="N9" s="78"/>
      <c r="O9" s="86"/>
      <c r="P9" s="61"/>
      <c r="Q9" s="61"/>
      <c r="R9" s="86"/>
    </row>
    <row r="10" spans="1:18" ht="12.5" x14ac:dyDescent="0.25">
      <c r="A10" s="61"/>
      <c r="B10" s="76" t="s">
        <v>6</v>
      </c>
      <c r="C10" s="76" t="s">
        <v>7</v>
      </c>
      <c r="D10" s="75" t="s">
        <v>8</v>
      </c>
      <c r="E10" s="87" t="s">
        <v>9</v>
      </c>
      <c r="F10" s="79"/>
      <c r="G10" s="87"/>
      <c r="H10" s="79"/>
      <c r="I10" s="87"/>
      <c r="J10" s="88" t="s">
        <v>10</v>
      </c>
      <c r="K10" s="89" t="s">
        <v>6</v>
      </c>
      <c r="L10" s="90" t="s">
        <v>11</v>
      </c>
      <c r="M10" s="88" t="s">
        <v>10</v>
      </c>
      <c r="N10" s="89" t="s">
        <v>6</v>
      </c>
      <c r="O10" s="90" t="s">
        <v>12</v>
      </c>
      <c r="P10" s="91" t="s">
        <v>10</v>
      </c>
      <c r="Q10" s="89" t="s">
        <v>6</v>
      </c>
      <c r="R10" s="90" t="s">
        <v>13</v>
      </c>
    </row>
    <row r="11" spans="1:18" ht="12.5" x14ac:dyDescent="0.25">
      <c r="A11" s="74"/>
      <c r="B11" s="75" t="s">
        <v>14</v>
      </c>
      <c r="C11" s="92" t="s">
        <v>15</v>
      </c>
      <c r="D11" s="75" t="s">
        <v>16</v>
      </c>
      <c r="E11" s="93" t="s">
        <v>17</v>
      </c>
      <c r="F11" s="89" t="s">
        <v>18</v>
      </c>
      <c r="G11" s="93" t="s">
        <v>19</v>
      </c>
      <c r="H11" s="89" t="s">
        <v>20</v>
      </c>
      <c r="I11" s="93" t="s">
        <v>21</v>
      </c>
      <c r="J11" s="94" t="s">
        <v>22</v>
      </c>
      <c r="K11" s="89" t="s">
        <v>22</v>
      </c>
      <c r="L11" s="95" t="s">
        <v>22</v>
      </c>
      <c r="M11" s="94" t="s">
        <v>22</v>
      </c>
      <c r="N11" s="89" t="s">
        <v>22</v>
      </c>
      <c r="O11" s="95" t="s">
        <v>22</v>
      </c>
      <c r="P11" s="89" t="s">
        <v>22</v>
      </c>
      <c r="Q11" s="89" t="s">
        <v>22</v>
      </c>
      <c r="R11" s="95" t="s">
        <v>22</v>
      </c>
    </row>
    <row r="12" spans="1:18" x14ac:dyDescent="0.3">
      <c r="A12" s="8"/>
      <c r="B12" s="75" t="s">
        <v>23</v>
      </c>
      <c r="C12" s="92" t="s">
        <v>24</v>
      </c>
      <c r="D12" s="75" t="s">
        <v>23</v>
      </c>
      <c r="E12" s="96"/>
      <c r="F12" s="97"/>
      <c r="G12" s="96"/>
      <c r="H12" s="97"/>
      <c r="I12" s="96"/>
      <c r="J12" s="98" t="s">
        <v>25</v>
      </c>
      <c r="K12" s="89" t="s">
        <v>26</v>
      </c>
      <c r="L12" s="95" t="s">
        <v>16</v>
      </c>
      <c r="M12" s="98" t="s">
        <v>25</v>
      </c>
      <c r="N12" s="89" t="s">
        <v>26</v>
      </c>
      <c r="O12" s="95" t="s">
        <v>16</v>
      </c>
      <c r="P12" s="99" t="s">
        <v>25</v>
      </c>
      <c r="Q12" s="89" t="s">
        <v>26</v>
      </c>
      <c r="R12" s="95" t="s">
        <v>16</v>
      </c>
    </row>
    <row r="13" spans="1:18" x14ac:dyDescent="0.3">
      <c r="A13" s="9"/>
      <c r="B13" s="100"/>
      <c r="C13" s="101" t="s">
        <v>27</v>
      </c>
      <c r="D13" s="102"/>
      <c r="E13" s="103"/>
      <c r="F13" s="104"/>
      <c r="G13" s="103"/>
      <c r="H13" s="104"/>
      <c r="I13" s="103"/>
      <c r="J13" s="105" t="s">
        <v>28</v>
      </c>
      <c r="K13" s="106"/>
      <c r="L13" s="107" t="s">
        <v>29</v>
      </c>
      <c r="M13" s="105" t="s">
        <v>28</v>
      </c>
      <c r="N13" s="106"/>
      <c r="O13" s="107" t="s">
        <v>29</v>
      </c>
      <c r="P13" s="108" t="s">
        <v>28</v>
      </c>
      <c r="Q13" s="106"/>
      <c r="R13" s="107" t="s">
        <v>29</v>
      </c>
    </row>
    <row r="14" spans="1:18" x14ac:dyDescent="0.3">
      <c r="A14" s="49" t="s">
        <v>30</v>
      </c>
      <c r="B14" s="65"/>
      <c r="C14" s="65"/>
      <c r="D14" s="109">
        <f>B14+C14/4</f>
        <v>0</v>
      </c>
      <c r="E14" s="26">
        <f>MAX(0,MIN(raja2,D14-raja1))</f>
        <v>0</v>
      </c>
      <c r="F14" s="27">
        <f>MAX(0,MIN(raja3-raja2,D14-raja2))</f>
        <v>0</v>
      </c>
      <c r="G14" s="26">
        <f>MAX(0,MIN(raja4-raja3,D14-raja3))</f>
        <v>0</v>
      </c>
      <c r="H14" s="27">
        <f>MAX(0,D14-raja4)</f>
        <v>0</v>
      </c>
      <c r="I14" s="26"/>
      <c r="J14" s="110">
        <v>3420</v>
      </c>
      <c r="K14" s="111">
        <v>15.8</v>
      </c>
      <c r="L14" s="52">
        <f>ROUND((IF(D14=0,0,(J14+K14*(pros1*E14+pros2*F14+pros3*G14+pros4*H14)))),0)</f>
        <v>0</v>
      </c>
      <c r="M14" s="110">
        <v>300</v>
      </c>
      <c r="N14" s="111">
        <v>3.9</v>
      </c>
      <c r="O14" s="52">
        <f>ROUND((IF(D14=0,0,(M14+N14*(pros1*E14+pros2*F14+pros3*G14+pros4*H14)))),0)</f>
        <v>0</v>
      </c>
      <c r="P14" s="97"/>
      <c r="Q14" s="109"/>
      <c r="R14" s="10"/>
    </row>
    <row r="15" spans="1:18" x14ac:dyDescent="0.3">
      <c r="A15" s="49" t="s">
        <v>31</v>
      </c>
      <c r="B15" s="65"/>
      <c r="C15" s="65"/>
      <c r="D15" s="109">
        <f>B15+C15/4</f>
        <v>0</v>
      </c>
      <c r="E15" s="26">
        <f>MAX(0,MIN(raja2,D15-raja1))</f>
        <v>0</v>
      </c>
      <c r="F15" s="27">
        <f>MAX(0,MIN(raja3-raja2,D15-raja2))</f>
        <v>0</v>
      </c>
      <c r="G15" s="26">
        <f>MAX(0,MIN(raja4-raja3,D15-raja3))</f>
        <v>0</v>
      </c>
      <c r="H15" s="27">
        <f>MAX(0,D15-raja4)</f>
        <v>0</v>
      </c>
      <c r="I15" s="26"/>
      <c r="J15" s="110">
        <v>3420</v>
      </c>
      <c r="K15" s="111">
        <v>14.6</v>
      </c>
      <c r="L15" s="52">
        <f>ROUND((IF(D15=0,0,(J15+K15*(pros1*E15+pros2*F15+pros3*G15+pros4*H15)))),0)</f>
        <v>0</v>
      </c>
      <c r="M15" s="110">
        <v>270</v>
      </c>
      <c r="N15" s="111">
        <v>1.4</v>
      </c>
      <c r="O15" s="52">
        <f>ROUND((IF(D15=0,0,(M15+N15*(pros1*E15+pros2*F15+pros3*G15+pros4*H15)))),0)</f>
        <v>0</v>
      </c>
      <c r="P15" s="97"/>
      <c r="Q15" s="109"/>
      <c r="R15" s="10"/>
    </row>
    <row r="16" spans="1:18" x14ac:dyDescent="0.3">
      <c r="A16" s="49" t="s">
        <v>32</v>
      </c>
      <c r="B16" s="65"/>
      <c r="C16" s="16"/>
      <c r="D16" s="58">
        <f>B16</f>
        <v>0</v>
      </c>
      <c r="E16" s="26">
        <f>MAX(0,MIN(raja2,D16-raja1))</f>
        <v>0</v>
      </c>
      <c r="F16" s="27">
        <f>MAX(0,MIN(raja3-raja2,D16-raja2))</f>
        <v>0</v>
      </c>
      <c r="G16" s="26">
        <f>MAX(0,MIN(raja4-raja3,D16-raja3))</f>
        <v>0</v>
      </c>
      <c r="H16" s="27">
        <f>MAX(0,D16-raja4)</f>
        <v>0</v>
      </c>
      <c r="I16" s="26"/>
      <c r="J16" s="110">
        <v>3420</v>
      </c>
      <c r="K16" s="111">
        <v>36.5</v>
      </c>
      <c r="L16" s="52">
        <f>ROUND((IF(D16&lt;5,0,(J16+K16*(pros1*E16+pros2*F16+pros3*G16+pros4*H16)))),0)</f>
        <v>0</v>
      </c>
      <c r="M16" s="110">
        <v>300</v>
      </c>
      <c r="N16" s="111">
        <v>4</v>
      </c>
      <c r="O16" s="52">
        <f>ROUND((IF(D16&lt;5,0,(M16+N16*(pros1*E16+pros2*F16+pros3*G16+pros4*H16)))),0)</f>
        <v>0</v>
      </c>
      <c r="P16" s="97"/>
      <c r="Q16" s="109"/>
      <c r="R16" s="10"/>
    </row>
    <row r="17" spans="1:18" x14ac:dyDescent="0.3">
      <c r="A17" s="49" t="s">
        <v>33</v>
      </c>
      <c r="B17" s="65"/>
      <c r="C17" s="57" t="s">
        <v>34</v>
      </c>
      <c r="D17" s="58">
        <f>B17</f>
        <v>0</v>
      </c>
      <c r="E17" s="26">
        <f>MAX(0,MIN(raja2,D17-raja1))</f>
        <v>0</v>
      </c>
      <c r="F17" s="27">
        <f>MAX(0,MIN(raja3-raja2,D17-raja2))</f>
        <v>0</v>
      </c>
      <c r="G17" s="26">
        <f>MAX(0,MIN(raja4-raja3,D17-raja3))</f>
        <v>0</v>
      </c>
      <c r="H17" s="27">
        <f>MAX(0,D17-raja4)</f>
        <v>0</v>
      </c>
      <c r="I17" s="26"/>
      <c r="J17" s="110">
        <v>500</v>
      </c>
      <c r="K17" s="111">
        <v>36.5</v>
      </c>
      <c r="L17" s="52">
        <f>ROUND((IF(D17=0,0,(J17+K17*(pros1*E17+pros2*F17+pros3*G17+pros4*H17)))),0)</f>
        <v>0</v>
      </c>
      <c r="M17" s="110">
        <v>60</v>
      </c>
      <c r="N17" s="111">
        <v>3.5</v>
      </c>
      <c r="O17" s="52">
        <f>ROUND((IF(D17=0,0,(M17+N17*(pros1*E17+pros2*F17+pros3*G17+pros4*H17)))),0)</f>
        <v>0</v>
      </c>
      <c r="P17" s="97"/>
      <c r="Q17" s="109"/>
      <c r="R17" s="10"/>
    </row>
    <row r="18" spans="1:18" x14ac:dyDescent="0.3">
      <c r="A18" s="49" t="s">
        <v>35</v>
      </c>
      <c r="B18" s="65"/>
      <c r="C18" s="65"/>
      <c r="D18" s="109">
        <f>B18+C18/4</f>
        <v>0</v>
      </c>
      <c r="E18" s="26">
        <f>MAX(0,MIN(F31,D18-E31))</f>
        <v>0</v>
      </c>
      <c r="F18" s="27">
        <f>MAX(0,MIN(G31-F31,D18-F31))</f>
        <v>0</v>
      </c>
      <c r="G18" s="26">
        <f>MAX(0,MIN(H31-G31,D18-G31))</f>
        <v>0</v>
      </c>
      <c r="H18" s="27">
        <f>MAX(0,MIN(I31-H31,D18-H31))</f>
        <v>0</v>
      </c>
      <c r="I18" s="26">
        <f>MAX(0,D18-I31)</f>
        <v>0</v>
      </c>
      <c r="J18" s="110">
        <v>340</v>
      </c>
      <c r="K18" s="111">
        <v>87.6</v>
      </c>
      <c r="L18" s="52">
        <f>ROUND(IF(D18=0,0,(J18+K18*(E32*E18+F32*F18+G32*G18+H32*H18+I32*I18))),0)</f>
        <v>0</v>
      </c>
      <c r="M18" s="110">
        <v>110</v>
      </c>
      <c r="N18" s="111">
        <v>31.6</v>
      </c>
      <c r="O18" s="52">
        <f>ROUND(IF(D18=0,0,(M18+N18*(E32*E18+F32*F18+G32*G18+H32*H18+I32*I18))),0)</f>
        <v>0</v>
      </c>
      <c r="P18" s="97">
        <v>180</v>
      </c>
      <c r="Q18" s="111">
        <v>40</v>
      </c>
      <c r="R18" s="52">
        <f>ROUND(IF(D18=0,0,(P18+Q18*(E32*E18+F32*F18+G32*G18+H32*H18+I32*I18))),0)</f>
        <v>0</v>
      </c>
    </row>
    <row r="19" spans="1:18" x14ac:dyDescent="0.3">
      <c r="A19" s="49" t="s">
        <v>36</v>
      </c>
      <c r="B19" s="65"/>
      <c r="C19" s="65"/>
      <c r="D19" s="109">
        <f>B19+C19/4</f>
        <v>0</v>
      </c>
      <c r="E19" s="26">
        <f>MAX(0,MIN(F35,D19-E35))</f>
        <v>0</v>
      </c>
      <c r="F19" s="27">
        <f>MAX(0,MIN(G35-F35,D19-F35))</f>
        <v>0</v>
      </c>
      <c r="G19" s="26">
        <f>MAX(0,MIN(H35-G35,D19-G35))</f>
        <v>0</v>
      </c>
      <c r="H19" s="27">
        <f>MAX(0,MIN(I35-H35,D19-H35))</f>
        <v>0</v>
      </c>
      <c r="I19" s="26">
        <f>MAX(0,D19-I35)</f>
        <v>0</v>
      </c>
      <c r="J19" s="110">
        <v>500</v>
      </c>
      <c r="K19" s="111">
        <v>82.7</v>
      </c>
      <c r="L19" s="52">
        <f>ROUND(IF(D19=0,0,(J19+K19*(E36*E19+F36*F19+G36*G19+H36*H19+I36*I19))),0)</f>
        <v>0</v>
      </c>
      <c r="M19" s="110">
        <v>60</v>
      </c>
      <c r="N19" s="111">
        <v>12.2</v>
      </c>
      <c r="O19" s="52">
        <f>ROUND(IF(D19=0,0,(M19+N19*(E36*E19+F36*F19+G36*G19+H36*H19+I36*I19))),0)</f>
        <v>0</v>
      </c>
      <c r="P19" s="97"/>
      <c r="Q19" s="109"/>
      <c r="R19" s="10"/>
    </row>
    <row r="20" spans="1:18" x14ac:dyDescent="0.3">
      <c r="A20" s="49" t="s">
        <v>37</v>
      </c>
      <c r="B20" s="66"/>
      <c r="C20" s="112" t="s">
        <v>38</v>
      </c>
      <c r="D20" s="113">
        <f>B20</f>
        <v>0</v>
      </c>
      <c r="E20" s="26"/>
      <c r="F20" s="27"/>
      <c r="G20" s="26"/>
      <c r="H20" s="27"/>
      <c r="I20" s="26"/>
      <c r="J20" s="114">
        <v>6.0000000000000002E-5</v>
      </c>
      <c r="K20" s="58" t="s">
        <v>39</v>
      </c>
      <c r="L20" s="52">
        <f>ROUND(IF(D20=0,0,IF(D20*J20&gt;D45,D20*J20,D45)),0)</f>
        <v>0</v>
      </c>
      <c r="M20" s="115">
        <v>7.9000000000000001E-4</v>
      </c>
      <c r="N20" s="58" t="s">
        <v>39</v>
      </c>
      <c r="O20" s="52">
        <f>ROUND(IF(D20=0,0,IF(D20*M20&gt;J45,D20*M20,J45)),0)</f>
        <v>0</v>
      </c>
      <c r="P20" s="116"/>
      <c r="Q20" s="109"/>
      <c r="R20" s="52"/>
    </row>
    <row r="21" spans="1:18" x14ac:dyDescent="0.3">
      <c r="A21" s="117" t="s">
        <v>40</v>
      </c>
      <c r="B21" s="67"/>
      <c r="C21" s="118" t="s">
        <v>41</v>
      </c>
      <c r="D21" s="119">
        <f>B21</f>
        <v>0</v>
      </c>
      <c r="E21" s="63">
        <f>MAX(0,MIN(F39,D21-E39))</f>
        <v>0</v>
      </c>
      <c r="F21" s="64">
        <f>MAX(0,MIN(G39-F39,D21-F39))</f>
        <v>0</v>
      </c>
      <c r="G21" s="63">
        <f>MAX(0,D21-G39)</f>
        <v>0</v>
      </c>
      <c r="H21" s="29"/>
      <c r="I21" s="28"/>
      <c r="J21" s="120">
        <v>8.0000000000000004E-4</v>
      </c>
      <c r="K21" s="59" t="s">
        <v>42</v>
      </c>
      <c r="L21" s="53">
        <f>ROUND((IF(D21=0,0,IF(J21*E21+F40*J21*F21+G40*J21*G21&gt;D46,J21*E21+F40*J21*F21+G40*J21*G21,D46))),0)</f>
        <v>0</v>
      </c>
      <c r="M21" s="121">
        <v>2.9999999999999997E-4</v>
      </c>
      <c r="N21" s="59" t="s">
        <v>42</v>
      </c>
      <c r="O21" s="53">
        <f>ROUND((IF(D21=0,0,IF(M21*E21+F40*M21*F21+G40*M21*G21&gt;J46,M21*E21+F40*M21*F21+G40*M21*G21,J46))),0)</f>
        <v>0</v>
      </c>
      <c r="P21" s="122"/>
      <c r="Q21" s="123"/>
      <c r="R21" s="53"/>
    </row>
    <row r="22" spans="1:18" ht="13.5" thickBot="1" x14ac:dyDescent="0.35">
      <c r="A22" s="74"/>
      <c r="B22" s="74"/>
      <c r="C22" s="74"/>
      <c r="D22" s="97"/>
      <c r="E22" s="96"/>
      <c r="F22" s="97"/>
      <c r="G22" s="124"/>
      <c r="H22" s="97"/>
      <c r="I22" s="96"/>
      <c r="J22" s="125" t="s">
        <v>43</v>
      </c>
      <c r="K22" s="126"/>
      <c r="L22" s="54">
        <f>SUM(L14:L21)</f>
        <v>0</v>
      </c>
      <c r="M22" s="125" t="s">
        <v>43</v>
      </c>
      <c r="N22" s="17"/>
      <c r="O22" s="54">
        <f>SUM(O14:O21)</f>
        <v>0</v>
      </c>
      <c r="P22" s="126" t="s">
        <v>43</v>
      </c>
      <c r="Q22" s="17"/>
      <c r="R22" s="54">
        <f>SUM(R14:R21)</f>
        <v>0</v>
      </c>
    </row>
    <row r="23" spans="1:18" x14ac:dyDescent="0.3">
      <c r="A23" s="74"/>
      <c r="B23" s="18"/>
      <c r="C23" s="18"/>
      <c r="D23" s="18"/>
      <c r="E23" s="124"/>
      <c r="F23" s="74"/>
      <c r="G23" s="124"/>
      <c r="H23" s="74"/>
      <c r="I23" s="124"/>
      <c r="J23" s="74"/>
      <c r="K23" s="74"/>
      <c r="L23" s="74"/>
      <c r="M23" s="74"/>
      <c r="N23" s="74"/>
      <c r="R23" s="74"/>
    </row>
    <row r="24" spans="1:18" x14ac:dyDescent="0.3">
      <c r="A24" s="21" t="s">
        <v>44</v>
      </c>
      <c r="B24" s="61"/>
      <c r="C24" s="61"/>
      <c r="D24" s="61"/>
      <c r="E24" s="24" t="s">
        <v>17</v>
      </c>
      <c r="F24" s="25" t="s">
        <v>18</v>
      </c>
      <c r="G24" s="24" t="s">
        <v>19</v>
      </c>
      <c r="H24" s="25" t="s">
        <v>20</v>
      </c>
      <c r="I24" s="24" t="s">
        <v>21</v>
      </c>
      <c r="J24" s="92"/>
      <c r="K24" s="92"/>
      <c r="L24" s="61"/>
      <c r="M24" s="44" t="s">
        <v>45</v>
      </c>
      <c r="N24" s="44"/>
      <c r="O24" s="44"/>
      <c r="P24" s="44"/>
      <c r="Q24" s="74"/>
      <c r="R24" s="55">
        <f>SUM(L22:R22)</f>
        <v>0</v>
      </c>
    </row>
    <row r="25" spans="1:18" x14ac:dyDescent="0.3">
      <c r="A25" s="21"/>
      <c r="B25" s="61"/>
      <c r="C25" s="61"/>
      <c r="D25" s="61"/>
      <c r="E25" s="127"/>
      <c r="F25" s="92"/>
      <c r="G25" s="127"/>
      <c r="H25" s="92"/>
      <c r="I25" s="127"/>
      <c r="J25" s="92"/>
      <c r="K25" s="92"/>
      <c r="L25" s="61"/>
      <c r="M25" s="44"/>
      <c r="N25" s="44"/>
      <c r="R25" s="97"/>
    </row>
    <row r="26" spans="1:18" x14ac:dyDescent="0.3">
      <c r="A26" s="8" t="s">
        <v>46</v>
      </c>
      <c r="B26" s="8"/>
      <c r="C26" s="8"/>
      <c r="D26" s="61"/>
      <c r="E26" s="30" t="s">
        <v>47</v>
      </c>
      <c r="F26" s="31" t="s">
        <v>48</v>
      </c>
      <c r="G26" s="30" t="s">
        <v>49</v>
      </c>
      <c r="H26" s="31" t="s">
        <v>50</v>
      </c>
      <c r="I26" s="30"/>
      <c r="J26" s="41" t="s">
        <v>51</v>
      </c>
      <c r="K26" s="92"/>
      <c r="L26" s="61"/>
      <c r="M26" s="44" t="s">
        <v>52</v>
      </c>
      <c r="N26" s="44"/>
      <c r="O26" s="45">
        <f>0.24*O22</f>
        <v>0</v>
      </c>
      <c r="P26" s="45"/>
      <c r="Q26" s="128"/>
      <c r="R26" s="19">
        <f>R24+O26</f>
        <v>0</v>
      </c>
    </row>
    <row r="27" spans="1:18" x14ac:dyDescent="0.3">
      <c r="A27" s="61" t="s">
        <v>53</v>
      </c>
      <c r="B27" s="61"/>
      <c r="C27" s="61"/>
      <c r="D27" s="78"/>
      <c r="E27" s="32">
        <v>0</v>
      </c>
      <c r="F27" s="33">
        <v>100</v>
      </c>
      <c r="G27" s="32">
        <v>500</v>
      </c>
      <c r="H27" s="33">
        <v>2000</v>
      </c>
      <c r="I27" s="32"/>
      <c r="J27" s="42"/>
      <c r="K27" s="92"/>
      <c r="L27" s="61"/>
      <c r="M27" s="74"/>
      <c r="N27" s="74"/>
      <c r="O27" s="128"/>
      <c r="P27" s="128"/>
      <c r="Q27" s="128"/>
      <c r="R27" s="19"/>
    </row>
    <row r="28" spans="1:18" x14ac:dyDescent="0.3">
      <c r="A28" s="61" t="s">
        <v>54</v>
      </c>
      <c r="B28" s="61"/>
      <c r="C28" s="61"/>
      <c r="D28" s="78"/>
      <c r="E28" s="46">
        <v>1</v>
      </c>
      <c r="F28" s="47">
        <v>0.83</v>
      </c>
      <c r="G28" s="46">
        <v>0.67</v>
      </c>
      <c r="H28" s="47">
        <v>0.5</v>
      </c>
      <c r="I28" s="32"/>
      <c r="J28" s="41" t="s">
        <v>55</v>
      </c>
      <c r="K28" s="92"/>
      <c r="L28" s="61"/>
      <c r="M28" s="74"/>
      <c r="N28" s="74"/>
      <c r="O28" s="128"/>
      <c r="P28" s="128"/>
      <c r="Q28" s="128"/>
      <c r="R28" s="19"/>
    </row>
    <row r="29" spans="1:18" x14ac:dyDescent="0.3">
      <c r="A29" s="61"/>
      <c r="B29" s="61"/>
      <c r="C29" s="61"/>
      <c r="D29" s="78"/>
      <c r="E29" s="34"/>
      <c r="F29" s="35"/>
      <c r="G29" s="34"/>
      <c r="H29" s="35"/>
      <c r="I29" s="32"/>
      <c r="J29" s="42"/>
      <c r="K29" s="92"/>
      <c r="L29" s="61"/>
      <c r="M29" s="74" t="s">
        <v>56</v>
      </c>
      <c r="N29" s="74"/>
      <c r="O29" s="128"/>
      <c r="P29" s="128"/>
      <c r="Q29" s="128"/>
      <c r="R29" s="19"/>
    </row>
    <row r="30" spans="1:18" x14ac:dyDescent="0.3">
      <c r="A30" s="8" t="s">
        <v>57</v>
      </c>
      <c r="B30" s="8"/>
      <c r="C30" s="8"/>
      <c r="D30" s="78"/>
      <c r="E30" s="32" t="s">
        <v>58</v>
      </c>
      <c r="F30" s="36" t="s">
        <v>59</v>
      </c>
      <c r="G30" s="30" t="s">
        <v>60</v>
      </c>
      <c r="H30" s="31" t="s">
        <v>61</v>
      </c>
      <c r="I30" s="30" t="s">
        <v>62</v>
      </c>
      <c r="J30" s="41" t="s">
        <v>51</v>
      </c>
      <c r="K30" s="61"/>
      <c r="L30" s="61"/>
      <c r="M30" s="74"/>
      <c r="N30" s="74"/>
      <c r="R30" s="74"/>
    </row>
    <row r="31" spans="1:18" x14ac:dyDescent="0.3">
      <c r="A31" s="61" t="s">
        <v>53</v>
      </c>
      <c r="B31" s="61"/>
      <c r="C31" s="61"/>
      <c r="D31" s="78"/>
      <c r="E31" s="37">
        <v>0</v>
      </c>
      <c r="F31" s="38">
        <v>10</v>
      </c>
      <c r="G31" s="37">
        <v>50</v>
      </c>
      <c r="H31" s="38">
        <v>300</v>
      </c>
      <c r="I31" s="37">
        <v>2500</v>
      </c>
      <c r="J31" s="43"/>
      <c r="K31" s="78"/>
      <c r="L31" s="78"/>
      <c r="M31" s="74"/>
      <c r="N31" s="74"/>
      <c r="R31" s="74"/>
    </row>
    <row r="32" spans="1:18" x14ac:dyDescent="0.3">
      <c r="A32" s="61" t="s">
        <v>54</v>
      </c>
      <c r="B32" s="61"/>
      <c r="C32" s="61"/>
      <c r="D32" s="78"/>
      <c r="E32" s="46">
        <v>0</v>
      </c>
      <c r="F32" s="47">
        <v>1</v>
      </c>
      <c r="G32" s="46">
        <v>0.35</v>
      </c>
      <c r="H32" s="47">
        <v>0.13500000000000001</v>
      </c>
      <c r="I32" s="46">
        <v>0.03</v>
      </c>
      <c r="J32" s="41" t="s">
        <v>55</v>
      </c>
      <c r="K32" s="78"/>
      <c r="L32" s="78"/>
      <c r="M32" s="74"/>
      <c r="N32" s="74"/>
      <c r="R32" s="74"/>
    </row>
    <row r="33" spans="1:18" x14ac:dyDescent="0.3">
      <c r="A33" s="61"/>
      <c r="B33" s="61"/>
      <c r="C33" s="61"/>
      <c r="D33" s="78"/>
      <c r="E33" s="35"/>
      <c r="F33" s="35"/>
      <c r="G33" s="35"/>
      <c r="H33" s="35"/>
      <c r="I33" s="35"/>
      <c r="J33" s="41"/>
      <c r="K33" s="78"/>
      <c r="L33" s="78"/>
      <c r="M33" s="74"/>
      <c r="N33" s="74"/>
      <c r="R33" s="74"/>
    </row>
    <row r="34" spans="1:18" x14ac:dyDescent="0.3">
      <c r="A34" s="8" t="s">
        <v>63</v>
      </c>
      <c r="B34" s="8"/>
      <c r="C34" s="8"/>
      <c r="D34" s="78"/>
      <c r="E34" s="32" t="s">
        <v>58</v>
      </c>
      <c r="F34" s="36" t="s">
        <v>59</v>
      </c>
      <c r="G34" s="30" t="s">
        <v>60</v>
      </c>
      <c r="H34" s="31" t="s">
        <v>64</v>
      </c>
      <c r="I34" s="30" t="s">
        <v>65</v>
      </c>
      <c r="J34" s="41" t="s">
        <v>51</v>
      </c>
      <c r="K34" s="61"/>
      <c r="L34" s="61"/>
      <c r="M34" s="74"/>
      <c r="N34" s="74"/>
      <c r="R34" s="74"/>
    </row>
    <row r="35" spans="1:18" x14ac:dyDescent="0.3">
      <c r="A35" s="61" t="s">
        <v>53</v>
      </c>
      <c r="B35" s="61"/>
      <c r="C35" s="61"/>
      <c r="D35" s="78"/>
      <c r="E35" s="37">
        <v>0</v>
      </c>
      <c r="F35" s="38">
        <v>10</v>
      </c>
      <c r="G35" s="37">
        <v>50</v>
      </c>
      <c r="H35" s="38">
        <v>300</v>
      </c>
      <c r="I35" s="37">
        <v>600</v>
      </c>
      <c r="J35" s="43"/>
      <c r="K35" s="78"/>
      <c r="L35" s="78"/>
      <c r="M35" s="74"/>
      <c r="N35" s="74"/>
      <c r="R35" s="74"/>
    </row>
    <row r="36" spans="1:18" x14ac:dyDescent="0.3">
      <c r="A36" s="61" t="s">
        <v>54</v>
      </c>
      <c r="B36" s="61"/>
      <c r="C36" s="61"/>
      <c r="D36" s="78"/>
      <c r="E36" s="46">
        <v>0</v>
      </c>
      <c r="F36" s="47">
        <v>1</v>
      </c>
      <c r="G36" s="46">
        <v>0.35</v>
      </c>
      <c r="H36" s="47">
        <v>0.13500000000000001</v>
      </c>
      <c r="I36" s="46">
        <v>0.03</v>
      </c>
      <c r="J36" s="41" t="s">
        <v>55</v>
      </c>
      <c r="K36" s="78"/>
      <c r="L36" s="78"/>
      <c r="M36" s="74"/>
      <c r="N36" s="74"/>
      <c r="R36" s="74"/>
    </row>
    <row r="37" spans="1:18" x14ac:dyDescent="0.3">
      <c r="A37" s="61"/>
      <c r="B37" s="61"/>
      <c r="C37" s="61"/>
      <c r="D37" s="78"/>
      <c r="E37" s="46"/>
      <c r="F37" s="47"/>
      <c r="G37" s="46"/>
      <c r="H37" s="47"/>
      <c r="I37" s="46"/>
      <c r="J37" s="41"/>
      <c r="K37" s="78"/>
      <c r="L37" s="78"/>
      <c r="M37" s="74"/>
      <c r="N37" s="74"/>
      <c r="R37" s="74"/>
    </row>
    <row r="38" spans="1:18" x14ac:dyDescent="0.3">
      <c r="A38" s="8" t="s">
        <v>66</v>
      </c>
      <c r="B38" s="8"/>
      <c r="C38" s="8"/>
      <c r="D38" s="61"/>
      <c r="E38" s="30" t="s">
        <v>67</v>
      </c>
      <c r="F38" s="62" t="s">
        <v>68</v>
      </c>
      <c r="G38" s="30" t="s">
        <v>69</v>
      </c>
      <c r="H38" s="31"/>
      <c r="I38" s="30"/>
      <c r="J38" s="41" t="s">
        <v>70</v>
      </c>
      <c r="K38" s="78"/>
      <c r="L38" s="78"/>
      <c r="M38" s="74"/>
      <c r="N38" s="74"/>
      <c r="R38" s="74"/>
    </row>
    <row r="39" spans="1:18" x14ac:dyDescent="0.3">
      <c r="A39" s="61" t="s">
        <v>71</v>
      </c>
      <c r="B39" s="61"/>
      <c r="C39" s="61"/>
      <c r="D39" s="78"/>
      <c r="E39" s="32">
        <v>0</v>
      </c>
      <c r="F39" s="33">
        <v>4000000</v>
      </c>
      <c r="G39" s="32">
        <v>10000000</v>
      </c>
      <c r="H39" s="33"/>
      <c r="I39" s="32"/>
      <c r="J39" s="42"/>
      <c r="K39" s="78"/>
      <c r="L39" s="78"/>
      <c r="M39" s="74"/>
      <c r="N39" s="74"/>
      <c r="R39" s="74"/>
    </row>
    <row r="40" spans="1:18" x14ac:dyDescent="0.3">
      <c r="A40" s="61" t="s">
        <v>54</v>
      </c>
      <c r="B40" s="61"/>
      <c r="C40" s="61"/>
      <c r="D40" s="78"/>
      <c r="E40" s="46">
        <v>1</v>
      </c>
      <c r="F40" s="47">
        <v>0.8</v>
      </c>
      <c r="G40" s="46">
        <v>0.6</v>
      </c>
      <c r="H40" s="47"/>
      <c r="I40" s="32"/>
      <c r="J40" s="41" t="s">
        <v>55</v>
      </c>
      <c r="K40" s="78"/>
      <c r="L40" s="78"/>
      <c r="M40" s="74"/>
      <c r="N40" s="74"/>
      <c r="R40" s="74"/>
    </row>
    <row r="41" spans="1:18" x14ac:dyDescent="0.3">
      <c r="A41" s="61"/>
      <c r="B41" s="61"/>
      <c r="C41" s="61"/>
      <c r="D41" s="78"/>
      <c r="E41" s="35"/>
      <c r="F41" s="35"/>
      <c r="G41" s="35"/>
      <c r="H41" s="35"/>
      <c r="I41" s="35"/>
      <c r="J41" s="41"/>
      <c r="K41" s="78"/>
      <c r="L41" s="78"/>
      <c r="M41" s="74"/>
      <c r="N41" s="74"/>
      <c r="R41" s="74"/>
    </row>
    <row r="42" spans="1:18" x14ac:dyDescent="0.3">
      <c r="A42" s="18" t="s">
        <v>72</v>
      </c>
      <c r="B42" s="74"/>
      <c r="C42" s="74"/>
      <c r="E42" s="74"/>
      <c r="F42" s="18"/>
      <c r="G42" s="18"/>
      <c r="H42" s="18"/>
      <c r="I42" s="18"/>
      <c r="J42" s="18"/>
      <c r="K42" s="18"/>
      <c r="L42" s="18"/>
      <c r="M42" s="18"/>
      <c r="N42" s="18"/>
      <c r="O42" s="6"/>
      <c r="P42" s="6"/>
      <c r="Q42" s="6"/>
      <c r="R42" s="18"/>
    </row>
    <row r="43" spans="1:18" x14ac:dyDescent="0.3">
      <c r="A43" s="18" t="s">
        <v>73</v>
      </c>
      <c r="B43" s="74"/>
      <c r="C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R43" s="74"/>
    </row>
    <row r="44" spans="1:18" x14ac:dyDescent="0.3">
      <c r="A44" s="20" t="s">
        <v>74</v>
      </c>
      <c r="B44" s="74"/>
      <c r="C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R44" s="74"/>
    </row>
    <row r="45" spans="1:18" x14ac:dyDescent="0.3">
      <c r="A45" s="43" t="s">
        <v>75</v>
      </c>
      <c r="B45" s="48"/>
      <c r="C45" s="48"/>
      <c r="D45" s="50">
        <v>57</v>
      </c>
      <c r="E45" s="48" t="s">
        <v>76</v>
      </c>
      <c r="F45" s="48"/>
      <c r="G45" s="48"/>
      <c r="H45" s="48"/>
      <c r="I45" s="48"/>
      <c r="J45" s="51">
        <v>510</v>
      </c>
      <c r="K45" s="48"/>
      <c r="L45" s="48"/>
      <c r="M45" s="74"/>
      <c r="N45" s="74"/>
      <c r="R45" s="74"/>
    </row>
    <row r="46" spans="1:18" x14ac:dyDescent="0.3">
      <c r="A46" s="43" t="s">
        <v>77</v>
      </c>
      <c r="B46" s="74"/>
      <c r="C46" s="74"/>
      <c r="D46" s="50">
        <v>1650</v>
      </c>
      <c r="E46" s="48" t="s">
        <v>76</v>
      </c>
      <c r="F46" s="48"/>
      <c r="G46" s="48"/>
      <c r="H46" s="48"/>
      <c r="I46" s="48"/>
      <c r="J46" s="51">
        <v>570</v>
      </c>
      <c r="K46" s="74"/>
      <c r="L46" s="74"/>
      <c r="M46" s="74"/>
      <c r="N46" s="74"/>
      <c r="R46" s="74"/>
    </row>
  </sheetData>
  <phoneticPr fontId="0" type="noConversion"/>
  <pageMargins left="0.23622047244094491" right="0.23622047244094491" top="0.35433070866141736" bottom="0.35433070866141736" header="0.31496062992125984" footer="0.31496062992125984"/>
  <pageSetup paperSize="9" scale="8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5F2F8D80CE2DC14DB01CF57A612C2755" ma:contentTypeVersion="5" ma:contentTypeDescription="Luo uusi asiakirja." ma:contentTypeScope="" ma:versionID="f8cae9224c9ccb2b0bd27724e7fd496d">
  <xsd:schema xmlns:xsd="http://www.w3.org/2001/XMLSchema" xmlns:xs="http://www.w3.org/2001/XMLSchema" xmlns:p="http://schemas.microsoft.com/office/2006/metadata/properties" xmlns:ns2="38edaeeb-83e7-4154-8c62-72c1657b092b" xmlns:ns3="eba15a5d-9f21-45d6-8d8c-774d03e93b2f" targetNamespace="http://schemas.microsoft.com/office/2006/metadata/properties" ma:root="true" ma:fieldsID="cbd8713869be9dd37b56006cf8a0cb5f" ns2:_="" ns3:_="">
    <xsd:import namespace="38edaeeb-83e7-4154-8c62-72c1657b092b"/>
    <xsd:import namespace="eba15a5d-9f21-45d6-8d8c-774d03e93b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edaeeb-83e7-4154-8c62-72c1657b09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15a5d-9f21-45d6-8d8c-774d03e93b2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5B12EE-5A42-47F0-8E59-855EC18AAF79}"/>
</file>

<file path=customXml/itemProps2.xml><?xml version="1.0" encoding="utf-8"?>
<ds:datastoreItem xmlns:ds="http://schemas.openxmlformats.org/officeDocument/2006/customXml" ds:itemID="{8393C0C0-0FA7-4A78-9A51-CA064CAB9448}">
  <ds:schemaRefs>
    <ds:schemaRef ds:uri="38edaeeb-83e7-4154-8c62-72c1657b092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1256C1B-8FD8-480B-826C-AC4374BD61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Laskenta</vt:lpstr>
      <vt:lpstr>pros1</vt:lpstr>
      <vt:lpstr>pros2</vt:lpstr>
      <vt:lpstr>pros3</vt:lpstr>
      <vt:lpstr>pros4</vt:lpstr>
      <vt:lpstr>raja1</vt:lpstr>
      <vt:lpstr>raja2</vt:lpstr>
      <vt:lpstr>raja3</vt:lpstr>
      <vt:lpstr>raja4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Eggleton Marketta</dc:creator>
  <cp:keywords/>
  <dc:description/>
  <cp:lastModifiedBy>Block Satu</cp:lastModifiedBy>
  <cp:revision/>
  <dcterms:created xsi:type="dcterms:W3CDTF">2001-02-07T15:43:30Z</dcterms:created>
  <dcterms:modified xsi:type="dcterms:W3CDTF">2023-11-22T10:41:53Z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0x0101005F2F8D80CE2DC14DB01CF57A612C2755</vt:lpwstr>
  </property>
</Properties>
</file>