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31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65" i="1" l="1"/>
  <c r="O14" i="1" l="1"/>
  <c r="J19" i="1"/>
  <c r="H19" i="1"/>
  <c r="J18" i="1"/>
  <c r="H18" i="1"/>
  <c r="J15" i="1"/>
  <c r="H15" i="1"/>
  <c r="J14" i="1"/>
  <c r="H14" i="1"/>
  <c r="J9" i="1"/>
  <c r="H9" i="1"/>
  <c r="J8" i="1"/>
  <c r="H8" i="1"/>
  <c r="J5" i="1"/>
  <c r="H5" i="1"/>
  <c r="J4" i="1"/>
  <c r="H4" i="1"/>
  <c r="G14" i="1"/>
  <c r="G5" i="1"/>
  <c r="G4" i="1"/>
  <c r="O70" i="1"/>
  <c r="Q70" i="1" s="1"/>
  <c r="S70" i="1" s="1"/>
  <c r="Q68" i="1"/>
  <c r="Q65" i="1"/>
  <c r="Q62" i="1"/>
  <c r="O55" i="1"/>
  <c r="R65" i="1" s="1"/>
  <c r="O62" i="1" l="1"/>
  <c r="O68" i="1" s="1"/>
  <c r="R68" i="1" s="1"/>
  <c r="S68" i="1" s="1"/>
  <c r="S71" i="1" s="1"/>
  <c r="S77" i="1" s="1"/>
  <c r="Q57" i="1"/>
  <c r="S57" i="1" s="1"/>
  <c r="Q58" i="1"/>
  <c r="Q59" i="1" s="1"/>
  <c r="S65" i="1"/>
  <c r="S79" i="1" s="1"/>
  <c r="R58" i="1"/>
  <c r="R59" i="1" s="1"/>
  <c r="R62" i="1" l="1"/>
  <c r="S62" i="1" s="1"/>
  <c r="S63" i="1" s="1"/>
  <c r="S87" i="1" s="1"/>
  <c r="S59" i="1"/>
  <c r="S74" i="1" s="1"/>
  <c r="S58" i="1"/>
  <c r="S73" i="1" s="1"/>
  <c r="S78" i="1" l="1"/>
  <c r="S80" i="1" s="1"/>
  <c r="S75" i="1"/>
  <c r="R87" i="1"/>
  <c r="S91" i="1"/>
  <c r="S82" i="1" l="1"/>
  <c r="S90" i="1" s="1"/>
  <c r="S95" i="1" s="1"/>
  <c r="I56" i="1" l="1"/>
  <c r="I15" i="1" s="1"/>
  <c r="W15" i="1" s="1"/>
  <c r="Y15" i="1" s="1"/>
  <c r="S88" i="1"/>
  <c r="S93" i="1" s="1"/>
  <c r="S83" i="1"/>
  <c r="I55" i="1" s="1"/>
  <c r="I14" i="1" s="1"/>
  <c r="S89" i="1"/>
  <c r="S94" i="1" s="1"/>
  <c r="K55" i="1" l="1"/>
  <c r="K14" i="1" s="1"/>
  <c r="S96" i="1"/>
  <c r="I59" i="1" s="1"/>
  <c r="I19" i="1" s="1"/>
  <c r="W19" i="1" s="1"/>
  <c r="Y19" i="1" s="1"/>
  <c r="Z19" i="1" s="1"/>
  <c r="AA19" i="1" s="1"/>
  <c r="I58" i="1" l="1"/>
  <c r="I18" i="1" s="1"/>
  <c r="AB19" i="1" s="1"/>
  <c r="O20" i="1"/>
  <c r="Q20" i="1" s="1"/>
  <c r="S20" i="1" s="1"/>
  <c r="Q18" i="1"/>
  <c r="Q14" i="1"/>
  <c r="Q11" i="1"/>
  <c r="O3" i="1"/>
  <c r="R14" i="1" s="1"/>
  <c r="S14" i="1" l="1"/>
  <c r="S29" i="1" s="1"/>
  <c r="Q5" i="1"/>
  <c r="S5" i="1" s="1"/>
  <c r="Q6" i="1"/>
  <c r="O11" i="1"/>
  <c r="R6" i="1"/>
  <c r="R8" i="1" s="1"/>
  <c r="Q8" i="1" l="1"/>
  <c r="S8" i="1" s="1"/>
  <c r="S24" i="1" s="1"/>
  <c r="S6" i="1"/>
  <c r="S23" i="1" s="1"/>
  <c r="O18" i="1"/>
  <c r="R18" i="1" s="1"/>
  <c r="S18" i="1" s="1"/>
  <c r="S21" i="1" s="1"/>
  <c r="S27" i="1" s="1"/>
  <c r="R11" i="1"/>
  <c r="S11" i="1" s="1"/>
  <c r="S25" i="1" l="1"/>
  <c r="S28" i="1"/>
  <c r="S30" i="1" s="1"/>
  <c r="S12" i="1"/>
  <c r="S37" i="1" s="1"/>
  <c r="R37" i="1" s="1"/>
  <c r="S32" i="1" l="1"/>
  <c r="S40" i="1" s="1"/>
  <c r="S41" i="1"/>
  <c r="S39" i="1" l="1"/>
  <c r="S38" i="1"/>
  <c r="S43" i="1" s="1"/>
  <c r="V43" i="1" s="1"/>
  <c r="S33" i="1"/>
  <c r="I46" i="1" s="1"/>
  <c r="I4" i="1" s="1"/>
  <c r="I47" i="1"/>
  <c r="I5" i="1" s="1"/>
  <c r="S45" i="1"/>
  <c r="V45" i="1" s="1"/>
  <c r="S44" i="1"/>
  <c r="V44" i="1" s="1"/>
  <c r="K46" i="1" l="1"/>
  <c r="K4" i="1" s="1"/>
  <c r="S46" i="1"/>
  <c r="I50" i="1" l="1"/>
  <c r="I9" i="1" s="1"/>
  <c r="V46" i="1"/>
  <c r="I49" i="1"/>
  <c r="I8" i="1" s="1"/>
</calcChain>
</file>

<file path=xl/sharedStrings.xml><?xml version="1.0" encoding="utf-8"?>
<sst xmlns="http://schemas.openxmlformats.org/spreadsheetml/2006/main" count="141" uniqueCount="75">
  <si>
    <t>...</t>
  </si>
  <si>
    <t>U0 ja I0 laskenta</t>
  </si>
  <si>
    <t>Lähtötiedot:</t>
  </si>
  <si>
    <t>Uv abs</t>
  </si>
  <si>
    <t>V</t>
  </si>
  <si>
    <t>re</t>
  </si>
  <si>
    <t>im</t>
  </si>
  <si>
    <t>complex</t>
  </si>
  <si>
    <t>A</t>
  </si>
  <si>
    <t>Uv1</t>
  </si>
  <si>
    <t>Uv2</t>
  </si>
  <si>
    <t>Uv3</t>
  </si>
  <si>
    <t>R0</t>
  </si>
  <si>
    <t>ohm</t>
  </si>
  <si>
    <t>Y kerroin lähdölle</t>
  </si>
  <si>
    <t>Resonanssikerroin</t>
  </si>
  <si>
    <t>3Y</t>
  </si>
  <si>
    <t>Y</t>
  </si>
  <si>
    <t>Tulokset:</t>
  </si>
  <si>
    <t>U0</t>
  </si>
  <si>
    <t>yej</t>
  </si>
  <si>
    <t>U0 deg</t>
  </si>
  <si>
    <t>astetta</t>
  </si>
  <si>
    <t>I0</t>
  </si>
  <si>
    <t>Y0L</t>
  </si>
  <si>
    <t>I0 deg</t>
  </si>
  <si>
    <t>YR0</t>
  </si>
  <si>
    <t>Y0</t>
  </si>
  <si>
    <t>oso1</t>
  </si>
  <si>
    <t>oso2</t>
  </si>
  <si>
    <t>oso</t>
  </si>
  <si>
    <t>nim1</t>
  </si>
  <si>
    <t>nim2</t>
  </si>
  <si>
    <t>nim3</t>
  </si>
  <si>
    <t>nim</t>
  </si>
  <si>
    <t>Y2</t>
  </si>
  <si>
    <t>U0+Uv1</t>
  </si>
  <si>
    <t>U0+Uv2</t>
  </si>
  <si>
    <t>U0+Uv3</t>
  </si>
  <si>
    <t>Y2-yej</t>
  </si>
  <si>
    <t>os1</t>
  </si>
  <si>
    <t>os2</t>
  </si>
  <si>
    <t>os3</t>
  </si>
  <si>
    <t>sum</t>
  </si>
  <si>
    <t>LASKENTAPOHJA VERKON NOLLAJÄNNITTEELLE U0 JA LÄHDÖN SUMMAVIRRALLE I0</t>
  </si>
  <si>
    <t>1. Maasta erotettu verkko</t>
  </si>
  <si>
    <t>2. Sammutettu verkko</t>
  </si>
  <si>
    <t>3. Termien selitykset</t>
  </si>
  <si>
    <t>Verkon pääjännite, [V]</t>
  </si>
  <si>
    <t>Kytkettävän kaapelin yhden vaiheen varausvirta, [A]</t>
  </si>
  <si>
    <t>Kompensointiaste</t>
  </si>
  <si>
    <t>Kapasitiivisen maasulkuvirran kompensointiaste, (0 ... 1)</t>
  </si>
  <si>
    <t>Tähtipisteen ja maan välinen resistanssi, [ohm]</t>
  </si>
  <si>
    <t>Lähdön osuus varausvirrasta IE</t>
  </si>
  <si>
    <t>Lähdön osuus koko verkon kapasitiivisesta varausvirrasta IE, (0 ... 1)</t>
  </si>
  <si>
    <t>IE kapas. koko verkolle, 3 vaihetta</t>
  </si>
  <si>
    <t>Iej1 / vaihe kaapelille</t>
  </si>
  <si>
    <t>Verkon kapasitiivinen varausvirta yhteensä kolmelle vaiheelle, [A]</t>
  </si>
  <si>
    <t>(Lisätietoa aiheesta: TTY:n tutkimusraportti ....)</t>
  </si>
  <si>
    <t>Pääjännite Up abs</t>
  </si>
  <si>
    <t>Varausvirta Iej1 / vaihe kaapelille</t>
  </si>
  <si>
    <t>Resonanssin aiheuttama nollajännitteen nousukerroin (esim. 1, 6 tai 9 tms.)</t>
  </si>
  <si>
    <t>A/vaihe</t>
  </si>
  <si>
    <t>Käyttötilaa alla:</t>
  </si>
  <si>
    <t>deg</t>
  </si>
  <si>
    <t>deg lisä</t>
  </si>
  <si>
    <t>deg ero</t>
  </si>
  <si>
    <t>cos</t>
  </si>
  <si>
    <t>Ip</t>
  </si>
  <si>
    <t>Em. varausvirtaa vast. pääjännite</t>
  </si>
  <si>
    <t>Mitattu esim. maasta erotettuna n. 8...9 ja sammutettuna n. 5...6 ilman kuormitusvastuksia?</t>
  </si>
  <si>
    <t>DRAFT BETA versio eli ei perusteellisesti testattu ja takuuta virheettömyydetstä ei ole … !</t>
  </si>
  <si>
    <t>(Yli 0.7 A varausvirralle Iej1 ei ole ollut mittausdataa, joten käyttö epävarmaa?)</t>
  </si>
  <si>
    <t xml:space="preserve">(Yli 0.7 A varausvirralle Iej1 ei ole ollut mittausdataa, joten käyttö epävarmaa? </t>
  </si>
  <si>
    <t xml:space="preserve"> Tällöin virran kasvaessa kerroin pienennee...)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</si>
</sst>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0" xfId="0" applyFill="1" applyProtection="1">
      <protection locked="0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164" fontId="2" fillId="0" borderId="0" xfId="1" applyNumberFormat="1" applyFont="1"/>
    <xf numFmtId="0" fontId="4" fillId="0" borderId="0" xfId="0" applyFont="1" applyAlignment="1">
      <alignment horizontal="left" indent="9"/>
    </xf>
    <xf numFmtId="0" fontId="0" fillId="0" borderId="0" xfId="0" applyFill="1"/>
    <xf numFmtId="1" fontId="2" fillId="0" borderId="0" xfId="0" applyNumberFormat="1" applyFont="1" applyProtection="1"/>
    <xf numFmtId="0" fontId="2" fillId="0" borderId="0" xfId="0" applyFont="1" applyProtection="1"/>
    <xf numFmtId="0" fontId="0" fillId="0" borderId="0" xfId="0" applyProtection="1"/>
    <xf numFmtId="0" fontId="5" fillId="2" borderId="0" xfId="0" applyFont="1" applyFill="1" applyProtection="1">
      <protection hidden="1"/>
    </xf>
    <xf numFmtId="165" fontId="2" fillId="0" borderId="0" xfId="0" applyNumberFormat="1" applyFont="1" applyProtection="1"/>
    <xf numFmtId="9" fontId="2" fillId="0" borderId="0" xfId="1" applyNumberFormat="1" applyFont="1" applyProtection="1"/>
    <xf numFmtId="9" fontId="2" fillId="0" borderId="0" xfId="1" applyNumberFormat="1" applyFont="1" applyProtection="1">
      <protection locked="0"/>
    </xf>
    <xf numFmtId="164" fontId="2" fillId="0" borderId="0" xfId="1" applyNumberFormat="1" applyFont="1" applyProtection="1">
      <protection locked="0"/>
    </xf>
    <xf numFmtId="0" fontId="2" fillId="0" borderId="0" xfId="0" applyFont="1" applyProtection="1">
      <protection hidden="1"/>
    </xf>
    <xf numFmtId="1" fontId="2" fillId="0" borderId="0" xfId="0" applyNumberFormat="1" applyFont="1" applyProtection="1">
      <protection hidden="1"/>
    </xf>
    <xf numFmtId="9" fontId="2" fillId="0" borderId="0" xfId="1" applyNumberFormat="1" applyFont="1" applyProtection="1">
      <protection hidden="1"/>
    </xf>
    <xf numFmtId="165" fontId="2" fillId="0" borderId="0" xfId="0" applyNumberFormat="1" applyFont="1" applyProtection="1">
      <protection hidden="1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Font="1" applyProtection="1"/>
    <xf numFmtId="0" fontId="3" fillId="0" borderId="0" xfId="0" applyFont="1" applyProtection="1"/>
    <xf numFmtId="1" fontId="0" fillId="0" borderId="0" xfId="0" applyNumberFormat="1" applyFont="1" applyProtection="1"/>
    <xf numFmtId="0" fontId="0" fillId="0" borderId="0" xfId="0" applyFill="1" applyProtection="1"/>
    <xf numFmtId="1" fontId="0" fillId="0" borderId="4" xfId="0" applyNumberFormat="1" applyBorder="1" applyProtection="1">
      <protection locked="0"/>
    </xf>
    <xf numFmtId="1" fontId="0" fillId="0" borderId="0" xfId="0" applyNumberFormat="1" applyBorder="1" applyProtection="1"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6" fillId="0" borderId="0" xfId="0" applyFont="1" applyProtection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"/>
  <sheetViews>
    <sheetView tabSelected="1" zoomScale="115" zoomScaleNormal="115" workbookViewId="0">
      <selection activeCell="L8" sqref="L8"/>
    </sheetView>
  </sheetViews>
  <sheetFormatPr defaultRowHeight="14.4" x14ac:dyDescent="0.3"/>
  <cols>
    <col min="1" max="1" width="5.33203125" customWidth="1"/>
    <col min="2" max="2" width="16.33203125" customWidth="1"/>
    <col min="3" max="3" width="29.109375" customWidth="1"/>
    <col min="4" max="4" width="8.88671875" customWidth="1"/>
    <col min="5" max="5" width="6.6640625" customWidth="1"/>
    <col min="6" max="6" width="4.33203125" customWidth="1"/>
    <col min="7" max="7" width="9.109375" customWidth="1"/>
    <col min="9" max="9" width="7.6640625" customWidth="1"/>
    <col min="11" max="12" width="7.33203125" customWidth="1"/>
    <col min="13" max="13" width="7.33203125" style="5" hidden="1" customWidth="1"/>
    <col min="14" max="21" width="8.88671875" style="11" hidden="1" customWidth="1"/>
    <col min="22" max="22" width="8.88671875" style="11" customWidth="1"/>
    <col min="23" max="23" width="8.88671875" style="11"/>
    <col min="24" max="24" width="9.33203125" style="11" bestFit="1" customWidth="1"/>
    <col min="25" max="32" width="8.88671875" style="11"/>
  </cols>
  <sheetData>
    <row r="1" spans="1:28" x14ac:dyDescent="0.3">
      <c r="A1" s="1" t="s">
        <v>44</v>
      </c>
      <c r="N1" s="30"/>
      <c r="O1" s="31" t="s">
        <v>1</v>
      </c>
      <c r="Q1" s="30"/>
      <c r="R1" s="30"/>
      <c r="S1" s="30"/>
      <c r="T1" s="30"/>
      <c r="U1" s="30"/>
      <c r="V1" s="11" t="s">
        <v>0</v>
      </c>
      <c r="W1" s="23" t="s">
        <v>63</v>
      </c>
      <c r="X1" s="21"/>
      <c r="Y1" s="21"/>
      <c r="Z1" s="21"/>
      <c r="AA1" s="21"/>
      <c r="AB1" s="24"/>
    </row>
    <row r="2" spans="1:28" x14ac:dyDescent="0.3">
      <c r="C2" t="s">
        <v>71</v>
      </c>
      <c r="N2" s="30"/>
      <c r="O2" s="31" t="s">
        <v>1</v>
      </c>
      <c r="Q2" s="30"/>
      <c r="R2" s="30"/>
      <c r="S2" s="30"/>
      <c r="T2" s="30"/>
      <c r="U2" s="30"/>
      <c r="W2" s="25"/>
      <c r="X2" s="22"/>
      <c r="Y2" s="22"/>
      <c r="Z2" s="22"/>
      <c r="AA2" s="22"/>
      <c r="AB2" s="26"/>
    </row>
    <row r="3" spans="1:28" x14ac:dyDescent="0.3">
      <c r="A3" s="1" t="s">
        <v>45</v>
      </c>
      <c r="N3" s="30" t="s">
        <v>3</v>
      </c>
      <c r="O3" s="32">
        <f>D4/SQRT(3)</f>
        <v>11893.415545306292</v>
      </c>
      <c r="P3" s="30"/>
      <c r="Q3" s="30"/>
      <c r="R3" s="30"/>
      <c r="S3" s="30"/>
      <c r="T3" s="30"/>
      <c r="U3" s="30"/>
      <c r="W3" s="25"/>
      <c r="X3" s="22"/>
      <c r="Y3" s="22"/>
      <c r="Z3" s="22"/>
      <c r="AA3" s="22"/>
      <c r="AB3" s="26"/>
    </row>
    <row r="4" spans="1:28" x14ac:dyDescent="0.3">
      <c r="B4" s="1" t="s">
        <v>2</v>
      </c>
      <c r="C4" s="2" t="s">
        <v>59</v>
      </c>
      <c r="D4" s="3">
        <v>20600</v>
      </c>
      <c r="E4" s="2" t="s">
        <v>4</v>
      </c>
      <c r="G4" s="10" t="str">
        <f>G46</f>
        <v>Tulokset:</v>
      </c>
      <c r="H4" s="10" t="str">
        <f t="shared" ref="H4:K4" si="0">H46</f>
        <v>U0</v>
      </c>
      <c r="I4" s="9">
        <f t="shared" si="0"/>
        <v>84.436012685730461</v>
      </c>
      <c r="J4" s="10" t="str">
        <f t="shared" si="0"/>
        <v>V</v>
      </c>
      <c r="K4" s="14">
        <f t="shared" si="0"/>
        <v>7.0993914543793883E-3</v>
      </c>
      <c r="L4" s="14"/>
      <c r="M4" s="15"/>
      <c r="N4" s="30"/>
      <c r="O4" s="30"/>
      <c r="P4" s="30"/>
      <c r="Q4" s="30" t="s">
        <v>5</v>
      </c>
      <c r="R4" s="30" t="s">
        <v>6</v>
      </c>
      <c r="S4" s="30" t="s">
        <v>7</v>
      </c>
      <c r="T4" s="30"/>
      <c r="U4" s="30"/>
      <c r="W4" s="25"/>
      <c r="X4" s="22"/>
      <c r="Y4" s="22"/>
      <c r="Z4" s="22"/>
      <c r="AA4" s="22"/>
      <c r="AB4" s="26"/>
    </row>
    <row r="5" spans="1:28" x14ac:dyDescent="0.3">
      <c r="C5" s="2" t="s">
        <v>55</v>
      </c>
      <c r="D5" s="3">
        <v>100</v>
      </c>
      <c r="E5" s="2" t="s">
        <v>8</v>
      </c>
      <c r="G5" s="11">
        <f>G47</f>
        <v>0</v>
      </c>
      <c r="H5" s="10" t="str">
        <f>H47</f>
        <v>U0 deg</v>
      </c>
      <c r="I5" s="9">
        <f>I47</f>
        <v>-179.99506344166144</v>
      </c>
      <c r="J5" s="10" t="str">
        <f>J47</f>
        <v>astetta</v>
      </c>
      <c r="K5" s="11"/>
      <c r="L5" s="11"/>
      <c r="N5" s="30" t="s">
        <v>9</v>
      </c>
      <c r="O5" s="30"/>
      <c r="P5" s="30"/>
      <c r="Q5" s="32">
        <f>O3</f>
        <v>11893.415545306292</v>
      </c>
      <c r="R5" s="30">
        <v>0</v>
      </c>
      <c r="S5" s="30" t="str">
        <f>COMPLEX(Q5,R5)</f>
        <v>11893,4155453063</v>
      </c>
      <c r="T5" s="30"/>
      <c r="U5" s="30"/>
      <c r="W5" s="25"/>
      <c r="X5" s="22"/>
      <c r="Y5" s="22"/>
      <c r="Z5" s="22"/>
      <c r="AA5" s="22"/>
      <c r="AB5" s="26"/>
    </row>
    <row r="6" spans="1:28" x14ac:dyDescent="0.3">
      <c r="C6" s="2" t="s">
        <v>60</v>
      </c>
      <c r="D6" s="3">
        <v>0.7</v>
      </c>
      <c r="E6" s="2" t="s">
        <v>62</v>
      </c>
      <c r="G6" s="11"/>
      <c r="H6" s="11"/>
      <c r="I6" s="11"/>
      <c r="J6" s="11"/>
      <c r="K6" s="11"/>
      <c r="L6" s="11"/>
      <c r="N6" s="30" t="s">
        <v>10</v>
      </c>
      <c r="O6" s="30"/>
      <c r="P6" s="30"/>
      <c r="Q6" s="32">
        <f>-O3/2</f>
        <v>-5946.7077726531461</v>
      </c>
      <c r="R6" s="30">
        <f>-SQRT(3)*O3/2</f>
        <v>-10300</v>
      </c>
      <c r="S6" s="30" t="str">
        <f t="shared" ref="S6:S8" si="1">COMPLEX(Q6,R6)</f>
        <v>-5946,70777265315-10300i</v>
      </c>
      <c r="T6" s="30"/>
      <c r="U6" s="30"/>
      <c r="W6" s="25"/>
      <c r="X6" s="22"/>
      <c r="Y6" s="22"/>
      <c r="Z6" s="22"/>
      <c r="AA6" s="22"/>
      <c r="AB6" s="26"/>
    </row>
    <row r="7" spans="1:28" x14ac:dyDescent="0.3">
      <c r="C7" s="2" t="s">
        <v>69</v>
      </c>
      <c r="D7" s="3">
        <v>20600</v>
      </c>
      <c r="E7" s="2" t="s">
        <v>4</v>
      </c>
      <c r="G7" s="11"/>
      <c r="H7" s="11"/>
      <c r="I7" s="11"/>
      <c r="J7" s="11"/>
      <c r="K7" s="11"/>
      <c r="L7" s="11"/>
      <c r="N7" s="30"/>
      <c r="O7" s="30"/>
      <c r="P7" s="30"/>
      <c r="Q7" s="32"/>
      <c r="R7" s="30"/>
      <c r="S7" s="30"/>
      <c r="T7" s="30"/>
      <c r="U7" s="30"/>
      <c r="W7" s="25"/>
      <c r="X7" s="22"/>
      <c r="Y7" s="22"/>
      <c r="Z7" s="22"/>
      <c r="AA7" s="22"/>
      <c r="AB7" s="26"/>
    </row>
    <row r="8" spans="1:28" x14ac:dyDescent="0.3">
      <c r="C8" s="12" t="s">
        <v>50</v>
      </c>
      <c r="D8" s="12">
        <v>0</v>
      </c>
      <c r="E8" s="12"/>
      <c r="G8" s="11"/>
      <c r="H8" s="10" t="str">
        <f t="shared" ref="H8:J9" si="2">H49</f>
        <v>I0</v>
      </c>
      <c r="I8" s="13">
        <f t="shared" si="2"/>
        <v>0.56795131955263423</v>
      </c>
      <c r="J8" s="10" t="str">
        <f t="shared" si="2"/>
        <v>A</v>
      </c>
      <c r="K8" s="11"/>
      <c r="L8" s="11"/>
      <c r="N8" s="30" t="s">
        <v>11</v>
      </c>
      <c r="O8" s="30"/>
      <c r="P8" s="30"/>
      <c r="Q8" s="32">
        <f>Q6</f>
        <v>-5946.7077726531461</v>
      </c>
      <c r="R8" s="30">
        <f>-R6</f>
        <v>10300</v>
      </c>
      <c r="S8" s="30" t="str">
        <f t="shared" si="1"/>
        <v>-5946,70777265315+10300i</v>
      </c>
      <c r="T8" s="30"/>
      <c r="U8" s="30"/>
      <c r="W8" s="25"/>
      <c r="X8" s="22"/>
      <c r="Y8" s="22"/>
      <c r="Z8" s="22"/>
      <c r="AA8" s="22"/>
      <c r="AB8" s="26"/>
    </row>
    <row r="9" spans="1:28" x14ac:dyDescent="0.3">
      <c r="C9" s="12" t="s">
        <v>12</v>
      </c>
      <c r="D9" s="12">
        <v>1400000</v>
      </c>
      <c r="E9" s="12" t="s">
        <v>13</v>
      </c>
      <c r="G9" s="11"/>
      <c r="H9" s="10" t="str">
        <f t="shared" si="2"/>
        <v>I0 deg</v>
      </c>
      <c r="I9" s="9">
        <f t="shared" si="2"/>
        <v>89.998852250195682</v>
      </c>
      <c r="J9" s="10" t="str">
        <f t="shared" si="2"/>
        <v>astetta</v>
      </c>
      <c r="K9" s="11"/>
      <c r="L9" s="11"/>
      <c r="N9" s="30"/>
      <c r="O9" s="30"/>
      <c r="P9" s="30"/>
      <c r="Q9" s="30"/>
      <c r="R9" s="30"/>
      <c r="S9" s="30"/>
      <c r="T9" s="30"/>
      <c r="U9" s="30"/>
      <c r="W9" s="25"/>
      <c r="X9" s="22"/>
      <c r="Y9" s="22"/>
      <c r="Z9" s="22"/>
      <c r="AA9" s="22"/>
      <c r="AB9" s="26"/>
    </row>
    <row r="10" spans="1:28" x14ac:dyDescent="0.3">
      <c r="C10" s="2" t="s">
        <v>53</v>
      </c>
      <c r="D10" s="3">
        <v>0.2</v>
      </c>
      <c r="E10" s="2"/>
      <c r="G10" s="11"/>
      <c r="H10" s="11"/>
      <c r="I10" s="11"/>
      <c r="J10" s="11"/>
      <c r="K10" s="11"/>
      <c r="L10" s="11"/>
      <c r="N10" s="30"/>
      <c r="O10" s="30"/>
      <c r="P10" s="30"/>
      <c r="Q10" s="30"/>
      <c r="R10" s="30"/>
      <c r="S10" s="30"/>
      <c r="T10" s="30"/>
      <c r="U10" s="30"/>
      <c r="W10" s="25"/>
      <c r="X10" s="22"/>
      <c r="Y10" s="22"/>
      <c r="Z10" s="22"/>
      <c r="AA10" s="22"/>
      <c r="AB10" s="26"/>
    </row>
    <row r="11" spans="1:28" x14ac:dyDescent="0.3">
      <c r="C11" s="2" t="s">
        <v>15</v>
      </c>
      <c r="D11" s="3">
        <v>1</v>
      </c>
      <c r="E11" s="2" t="s">
        <v>72</v>
      </c>
      <c r="G11" s="11"/>
      <c r="H11" s="11"/>
      <c r="I11" s="11"/>
      <c r="J11" s="11"/>
      <c r="K11" s="11"/>
      <c r="L11" s="11"/>
      <c r="N11" s="30" t="s">
        <v>16</v>
      </c>
      <c r="O11" s="30">
        <f>D5/O3</f>
        <v>8.4080136289751313E-3</v>
      </c>
      <c r="P11" s="30"/>
      <c r="Q11" s="30">
        <f>0</f>
        <v>0</v>
      </c>
      <c r="R11" s="30">
        <f>O11</f>
        <v>8.4080136289751313E-3</v>
      </c>
      <c r="S11" s="30" t="str">
        <f t="shared" ref="S11" si="3">COMPLEX(Q11,R11)</f>
        <v>0,00840801362897513i</v>
      </c>
      <c r="T11" s="30"/>
      <c r="U11" s="30"/>
      <c r="W11" s="25"/>
      <c r="X11" s="22"/>
      <c r="Y11" s="22"/>
      <c r="Z11" s="22"/>
      <c r="AA11" s="22"/>
      <c r="AB11" s="26"/>
    </row>
    <row r="12" spans="1:28" ht="7.95" customHeight="1" x14ac:dyDescent="0.3">
      <c r="G12" s="11"/>
      <c r="H12" s="11"/>
      <c r="I12" s="11"/>
      <c r="J12" s="11"/>
      <c r="K12" s="11"/>
      <c r="L12" s="11"/>
      <c r="N12" s="30" t="s">
        <v>17</v>
      </c>
      <c r="O12" s="30"/>
      <c r="P12" s="30"/>
      <c r="Q12" s="30"/>
      <c r="R12" s="30"/>
      <c r="S12" s="30" t="str">
        <f>IMDIV(S11,3)</f>
        <v>0,00280267120965838i</v>
      </c>
      <c r="T12" s="30"/>
      <c r="U12" s="30"/>
      <c r="W12" s="25"/>
      <c r="X12" s="22"/>
      <c r="Y12" s="22"/>
      <c r="Z12" s="22"/>
      <c r="AA12" s="22"/>
      <c r="AB12" s="26"/>
    </row>
    <row r="13" spans="1:28" x14ac:dyDescent="0.3">
      <c r="A13" s="1" t="s">
        <v>46</v>
      </c>
      <c r="G13" s="11"/>
      <c r="H13" s="11"/>
      <c r="I13" s="11"/>
      <c r="J13" s="11"/>
      <c r="K13" s="11"/>
      <c r="L13" s="11"/>
      <c r="N13" s="30"/>
      <c r="O13" s="30"/>
      <c r="P13" s="30"/>
      <c r="Q13" s="30"/>
      <c r="R13" s="30"/>
      <c r="S13" s="30"/>
      <c r="T13" s="30"/>
      <c r="U13" s="30"/>
      <c r="W13" s="25" t="s">
        <v>64</v>
      </c>
      <c r="X13" s="22" t="s">
        <v>65</v>
      </c>
      <c r="Y13" s="22" t="s">
        <v>64</v>
      </c>
      <c r="Z13" s="22" t="s">
        <v>66</v>
      </c>
      <c r="AA13" s="22" t="s">
        <v>67</v>
      </c>
      <c r="AB13" s="26" t="s">
        <v>68</v>
      </c>
    </row>
    <row r="14" spans="1:28" x14ac:dyDescent="0.3">
      <c r="B14" s="1" t="s">
        <v>2</v>
      </c>
      <c r="C14" s="2" t="s">
        <v>59</v>
      </c>
      <c r="D14" s="3">
        <v>20600</v>
      </c>
      <c r="E14" s="2" t="s">
        <v>4</v>
      </c>
      <c r="G14" s="10" t="str">
        <f>G55</f>
        <v>Tulokset:</v>
      </c>
      <c r="H14" s="10" t="str">
        <f>H55</f>
        <v>U0</v>
      </c>
      <c r="I14" s="9">
        <f>I55</f>
        <v>804.53729332166415</v>
      </c>
      <c r="J14" s="10" t="str">
        <f>J55</f>
        <v>V</v>
      </c>
      <c r="K14" s="14">
        <f>K55</f>
        <v>6.7645605272673145E-2</v>
      </c>
      <c r="L14" s="14"/>
      <c r="M14" s="15"/>
      <c r="N14" s="30" t="s">
        <v>20</v>
      </c>
      <c r="O14" s="30">
        <f>D6/D7*SQRT(3)</f>
        <v>5.8856095402825925E-5</v>
      </c>
      <c r="P14" s="30"/>
      <c r="Q14" s="30">
        <f>0</f>
        <v>0</v>
      </c>
      <c r="R14" s="30">
        <f>O14</f>
        <v>5.8856095402825925E-5</v>
      </c>
      <c r="S14" s="30" t="str">
        <f t="shared" ref="S14" si="4">COMPLEX(Q14,R14)</f>
        <v>0,0000588560954028259i</v>
      </c>
      <c r="T14" s="30"/>
      <c r="U14" s="30"/>
      <c r="W14" s="25"/>
      <c r="X14" s="22"/>
      <c r="Y14" s="22"/>
      <c r="Z14" s="22"/>
      <c r="AA14" s="22"/>
      <c r="AB14" s="26"/>
    </row>
    <row r="15" spans="1:28" x14ac:dyDescent="0.3">
      <c r="C15" s="2" t="s">
        <v>55</v>
      </c>
      <c r="D15" s="3">
        <v>75</v>
      </c>
      <c r="E15" s="2" t="s">
        <v>8</v>
      </c>
      <c r="G15" s="11"/>
      <c r="H15" s="10" t="str">
        <f>H56</f>
        <v>U0 deg</v>
      </c>
      <c r="I15" s="9">
        <f>I56</f>
        <v>-106.70797416385693</v>
      </c>
      <c r="J15" s="10" t="str">
        <f>J56</f>
        <v>astetta</v>
      </c>
      <c r="K15" s="11"/>
      <c r="L15" s="11"/>
      <c r="N15" s="30"/>
      <c r="O15" s="30"/>
      <c r="P15" s="30"/>
      <c r="Q15" s="30"/>
      <c r="R15" s="30"/>
      <c r="S15" s="30"/>
      <c r="T15" s="30"/>
      <c r="U15" s="30"/>
      <c r="W15" s="34">
        <f>I15</f>
        <v>-106.70797416385693</v>
      </c>
      <c r="X15" s="22">
        <v>-180</v>
      </c>
      <c r="Y15" s="35">
        <f>W15+X15</f>
        <v>-286.70797416385693</v>
      </c>
      <c r="Z15" s="22"/>
      <c r="AA15" s="22"/>
      <c r="AB15" s="26"/>
    </row>
    <row r="16" spans="1:28" x14ac:dyDescent="0.3">
      <c r="C16" s="2" t="s">
        <v>56</v>
      </c>
      <c r="D16" s="3">
        <v>0.6</v>
      </c>
      <c r="E16" s="2" t="s">
        <v>62</v>
      </c>
      <c r="G16" s="11"/>
      <c r="H16" s="10"/>
      <c r="N16" s="30"/>
      <c r="O16" s="30"/>
      <c r="P16" s="30"/>
      <c r="Q16" s="30"/>
      <c r="R16" s="30"/>
      <c r="S16" s="30"/>
      <c r="T16" s="30"/>
      <c r="U16" s="30"/>
      <c r="W16" s="25"/>
      <c r="X16" s="22"/>
      <c r="Y16" s="22"/>
      <c r="Z16" s="22"/>
      <c r="AA16" s="22"/>
      <c r="AB16" s="26"/>
    </row>
    <row r="17" spans="1:28" x14ac:dyDescent="0.3">
      <c r="C17" s="2" t="s">
        <v>69</v>
      </c>
      <c r="D17" s="3">
        <v>20600</v>
      </c>
      <c r="E17" s="2" t="s">
        <v>4</v>
      </c>
      <c r="G17" s="11"/>
      <c r="H17" s="11"/>
      <c r="I17" s="11"/>
      <c r="J17" s="11"/>
      <c r="K17" s="11"/>
      <c r="L17" s="11"/>
      <c r="N17" s="30"/>
      <c r="O17" s="30"/>
      <c r="P17" s="30"/>
      <c r="Q17" s="30"/>
      <c r="R17" s="30"/>
      <c r="S17" s="30"/>
      <c r="T17" s="30"/>
      <c r="U17" s="30"/>
      <c r="W17" s="25"/>
      <c r="X17" s="22"/>
      <c r="Y17" s="22"/>
      <c r="Z17" s="22"/>
      <c r="AA17" s="22"/>
      <c r="AB17" s="26"/>
    </row>
    <row r="18" spans="1:28" x14ac:dyDescent="0.3">
      <c r="C18" s="2" t="s">
        <v>50</v>
      </c>
      <c r="D18" s="3">
        <v>0.95</v>
      </c>
      <c r="E18" s="2"/>
      <c r="G18" s="11"/>
      <c r="H18" s="10" t="str">
        <f t="shared" ref="H18:J19" si="5">H58</f>
        <v>I0</v>
      </c>
      <c r="I18" s="13">
        <f t="shared" si="5"/>
        <v>4.8538880367285708</v>
      </c>
      <c r="J18" s="10" t="str">
        <f t="shared" si="5"/>
        <v>A</v>
      </c>
      <c r="K18" s="11"/>
      <c r="L18" s="11"/>
      <c r="N18" s="30" t="s">
        <v>24</v>
      </c>
      <c r="O18" s="30">
        <f>-O11*D8</f>
        <v>0</v>
      </c>
      <c r="P18" s="30"/>
      <c r="Q18" s="30">
        <f>0</f>
        <v>0</v>
      </c>
      <c r="R18" s="30">
        <f>O18</f>
        <v>0</v>
      </c>
      <c r="S18" s="30" t="str">
        <f t="shared" ref="S18:S20" si="6">COMPLEX(Q18,R18)</f>
        <v>0</v>
      </c>
      <c r="T18" s="30"/>
      <c r="U18" s="30"/>
      <c r="W18" s="34"/>
      <c r="X18" s="22"/>
      <c r="Y18" s="22"/>
      <c r="Z18" s="22"/>
      <c r="AA18" s="22"/>
      <c r="AB18" s="26"/>
    </row>
    <row r="19" spans="1:28" x14ac:dyDescent="0.3">
      <c r="C19" s="2" t="s">
        <v>12</v>
      </c>
      <c r="D19" s="3">
        <v>1400</v>
      </c>
      <c r="E19" s="2" t="s">
        <v>13</v>
      </c>
      <c r="G19" s="11"/>
      <c r="H19" s="10" t="str">
        <f t="shared" si="5"/>
        <v>I0 deg</v>
      </c>
      <c r="I19" s="9">
        <f t="shared" si="5"/>
        <v>-9.9085698577482848</v>
      </c>
      <c r="J19" s="10" t="str">
        <f t="shared" si="5"/>
        <v>astetta</v>
      </c>
      <c r="K19" s="11"/>
      <c r="L19" s="11"/>
      <c r="N19" s="30"/>
      <c r="O19" s="30"/>
      <c r="P19" s="30"/>
      <c r="Q19" s="30"/>
      <c r="R19" s="30"/>
      <c r="S19" s="30"/>
      <c r="T19" s="30"/>
      <c r="U19" s="30"/>
      <c r="W19" s="34">
        <f>I19</f>
        <v>-9.9085698577482848</v>
      </c>
      <c r="X19" s="22">
        <v>0</v>
      </c>
      <c r="Y19" s="35">
        <f>W19+X19</f>
        <v>-9.9085698577482848</v>
      </c>
      <c r="Z19" s="35">
        <f>Y15-Y19</f>
        <v>-276.79940430610867</v>
      </c>
      <c r="AA19" s="22">
        <f>COS(Z19/180*PI())</f>
        <v>0.11839364461670876</v>
      </c>
      <c r="AB19" s="26">
        <f>I18*AA19</f>
        <v>0.57466949522973665</v>
      </c>
    </row>
    <row r="20" spans="1:28" x14ac:dyDescent="0.3">
      <c r="C20" s="2" t="s">
        <v>53</v>
      </c>
      <c r="D20" s="3">
        <v>1</v>
      </c>
      <c r="E20" s="2"/>
      <c r="G20" s="11"/>
      <c r="H20" s="11"/>
      <c r="I20" s="11"/>
      <c r="J20" s="11"/>
      <c r="K20" s="11"/>
      <c r="L20" s="11"/>
      <c r="N20" s="30" t="s">
        <v>26</v>
      </c>
      <c r="O20" s="30">
        <f>1/D9</f>
        <v>7.1428571428571431E-7</v>
      </c>
      <c r="P20" s="30"/>
      <c r="Q20" s="30">
        <f>O20</f>
        <v>7.1428571428571431E-7</v>
      </c>
      <c r="R20" s="30">
        <v>0</v>
      </c>
      <c r="S20" s="30" t="str">
        <f t="shared" si="6"/>
        <v>7,14285714285714E-07</v>
      </c>
      <c r="T20" s="30"/>
      <c r="U20" s="30"/>
      <c r="W20" s="34"/>
      <c r="X20" s="22"/>
      <c r="Y20" s="22"/>
      <c r="Z20" s="22"/>
      <c r="AA20" s="22"/>
      <c r="AB20" s="26"/>
    </row>
    <row r="21" spans="1:28" x14ac:dyDescent="0.3">
      <c r="C21" s="2" t="s">
        <v>15</v>
      </c>
      <c r="D21" s="3">
        <v>1</v>
      </c>
      <c r="E21" s="2" t="s">
        <v>72</v>
      </c>
      <c r="G21" s="11"/>
      <c r="H21" s="11"/>
      <c r="I21" s="11"/>
      <c r="J21" s="11"/>
      <c r="K21" s="11"/>
      <c r="L21" s="11"/>
      <c r="N21" s="30" t="s">
        <v>27</v>
      </c>
      <c r="O21" s="30"/>
      <c r="P21" s="30"/>
      <c r="Q21" s="30"/>
      <c r="R21" s="30"/>
      <c r="S21" s="30" t="str">
        <f>IMSUM(S18,S20)</f>
        <v>7,14285714285714E-07</v>
      </c>
      <c r="T21" s="30"/>
      <c r="U21" s="30"/>
      <c r="W21" s="25"/>
      <c r="X21" s="22"/>
      <c r="Y21" s="22"/>
      <c r="Z21" s="22"/>
      <c r="AA21" s="22"/>
      <c r="AB21" s="26"/>
    </row>
    <row r="22" spans="1:28" ht="6.6" customHeight="1" x14ac:dyDescent="0.3">
      <c r="N22" s="30"/>
      <c r="O22" s="30"/>
      <c r="P22" s="30"/>
      <c r="Q22" s="30"/>
      <c r="R22" s="30"/>
      <c r="S22" s="30"/>
      <c r="T22" s="30"/>
      <c r="U22" s="30"/>
      <c r="W22" s="25"/>
      <c r="X22" s="22"/>
      <c r="Y22" s="22"/>
      <c r="Z22" s="22"/>
      <c r="AA22" s="22"/>
      <c r="AB22" s="26"/>
    </row>
    <row r="23" spans="1:28" x14ac:dyDescent="0.3">
      <c r="A23" s="1" t="s">
        <v>47</v>
      </c>
      <c r="C23" s="8" t="s">
        <v>59</v>
      </c>
      <c r="D23" t="s">
        <v>48</v>
      </c>
      <c r="F23" s="36"/>
      <c r="G23" s="36"/>
      <c r="H23" s="36"/>
      <c r="I23" s="36"/>
      <c r="J23" s="36"/>
      <c r="K23" s="36"/>
      <c r="L23" s="36"/>
      <c r="M23" s="37"/>
      <c r="N23" s="38" t="s">
        <v>28</v>
      </c>
      <c r="O23" s="38"/>
      <c r="P23" s="38"/>
      <c r="Q23" s="38"/>
      <c r="R23" s="38"/>
      <c r="S23" s="38" t="str">
        <f>IMPRODUCT(S6,S14)</f>
        <v>0,606217782649107-0,35i</v>
      </c>
      <c r="T23" s="38"/>
      <c r="U23" s="38"/>
      <c r="V23" s="38"/>
      <c r="W23" s="27"/>
      <c r="X23" s="28"/>
      <c r="Y23" s="28"/>
      <c r="Z23" s="28"/>
      <c r="AA23" s="28"/>
      <c r="AB23" s="29"/>
    </row>
    <row r="24" spans="1:28" x14ac:dyDescent="0.3">
      <c r="C24" s="8" t="s">
        <v>55</v>
      </c>
      <c r="D24" t="s">
        <v>57</v>
      </c>
      <c r="H24" s="1"/>
      <c r="N24" s="30" t="s">
        <v>29</v>
      </c>
      <c r="O24" s="30"/>
      <c r="P24" s="30"/>
      <c r="Q24" s="30"/>
      <c r="R24" s="30"/>
      <c r="S24" s="30" t="str">
        <f>IMPRODUCT(S8,S14)</f>
        <v>-0,606217782649107-0,35i</v>
      </c>
      <c r="T24" s="30"/>
      <c r="U24" s="30"/>
    </row>
    <row r="25" spans="1:28" x14ac:dyDescent="0.3">
      <c r="C25" s="8" t="s">
        <v>56</v>
      </c>
      <c r="D25" t="s">
        <v>49</v>
      </c>
      <c r="H25" s="1"/>
      <c r="N25" s="30" t="s">
        <v>30</v>
      </c>
      <c r="O25" s="30"/>
      <c r="P25" s="30"/>
      <c r="Q25" s="30"/>
      <c r="R25" s="30"/>
      <c r="S25" s="30" t="str">
        <f>IMSUM(S23,S24)</f>
        <v>-0,7i</v>
      </c>
      <c r="T25" s="30"/>
      <c r="U25" s="30"/>
    </row>
    <row r="26" spans="1:28" x14ac:dyDescent="0.3">
      <c r="C26" s="8" t="s">
        <v>50</v>
      </c>
      <c r="D26" t="s">
        <v>51</v>
      </c>
      <c r="N26" s="30"/>
      <c r="O26" s="30"/>
      <c r="P26" s="30"/>
      <c r="Q26" s="30"/>
      <c r="R26" s="30"/>
      <c r="S26" s="30"/>
      <c r="T26" s="30"/>
      <c r="U26" s="30"/>
    </row>
    <row r="27" spans="1:28" x14ac:dyDescent="0.3">
      <c r="C27" s="8" t="s">
        <v>12</v>
      </c>
      <c r="D27" t="s">
        <v>52</v>
      </c>
      <c r="H27" s="1"/>
      <c r="N27" s="30" t="s">
        <v>31</v>
      </c>
      <c r="O27" s="30"/>
      <c r="P27" s="30"/>
      <c r="Q27" s="30"/>
      <c r="R27" s="30"/>
      <c r="S27" s="30" t="str">
        <f>S21</f>
        <v>7,14285714285714E-07</v>
      </c>
      <c r="T27" s="30"/>
      <c r="U27" s="30"/>
    </row>
    <row r="28" spans="1:28" x14ac:dyDescent="0.3">
      <c r="C28" s="8" t="s">
        <v>53</v>
      </c>
      <c r="D28" t="s">
        <v>54</v>
      </c>
      <c r="H28" s="1"/>
      <c r="N28" s="30" t="s">
        <v>32</v>
      </c>
      <c r="O28" s="30"/>
      <c r="P28" s="30"/>
      <c r="Q28" s="30"/>
      <c r="R28" s="30"/>
      <c r="S28" s="30" t="str">
        <f>S11</f>
        <v>0,00840801362897513i</v>
      </c>
      <c r="T28" s="30"/>
      <c r="U28" s="30"/>
    </row>
    <row r="29" spans="1:28" x14ac:dyDescent="0.3">
      <c r="C29" s="8" t="s">
        <v>15</v>
      </c>
      <c r="D29" t="s">
        <v>61</v>
      </c>
      <c r="N29" s="30" t="s">
        <v>33</v>
      </c>
      <c r="O29" s="30"/>
      <c r="P29" s="30"/>
      <c r="Q29" s="30"/>
      <c r="R29" s="30"/>
      <c r="S29" s="30" t="str">
        <f>IMPRODUCT(-2,S14)</f>
        <v>-0,000117712190805652i</v>
      </c>
      <c r="T29" s="30"/>
      <c r="U29" s="30"/>
    </row>
    <row r="30" spans="1:28" x14ac:dyDescent="0.3">
      <c r="D30" t="s">
        <v>58</v>
      </c>
      <c r="N30" s="30" t="s">
        <v>34</v>
      </c>
      <c r="O30" s="30"/>
      <c r="P30" s="30"/>
      <c r="Q30" s="30"/>
      <c r="R30" s="30"/>
      <c r="S30" s="30" t="str">
        <f>IMSUM(S27,S28,S29)</f>
        <v>7,14285714285714E-07+0,00829030143816948i</v>
      </c>
      <c r="T30" s="30"/>
      <c r="U30" s="30"/>
    </row>
    <row r="31" spans="1:28" x14ac:dyDescent="0.3">
      <c r="C31" s="5"/>
      <c r="D31" s="5" t="s">
        <v>70</v>
      </c>
      <c r="E31" s="5"/>
      <c r="N31" s="30"/>
      <c r="O31" s="30"/>
      <c r="P31" s="30"/>
      <c r="Q31" s="30"/>
      <c r="R31" s="30"/>
      <c r="S31" s="30"/>
      <c r="T31" s="30"/>
      <c r="U31" s="30"/>
    </row>
    <row r="32" spans="1:28" x14ac:dyDescent="0.3">
      <c r="A32" s="5"/>
      <c r="B32" s="5"/>
      <c r="D32" s="8" t="s">
        <v>73</v>
      </c>
      <c r="F32" s="5"/>
      <c r="G32" s="5"/>
      <c r="H32" s="5"/>
      <c r="I32" s="5"/>
      <c r="J32" s="5"/>
      <c r="K32" s="5"/>
      <c r="L32" s="5"/>
      <c r="N32" s="33" t="s">
        <v>14</v>
      </c>
      <c r="O32" s="30"/>
      <c r="P32" s="30"/>
      <c r="Q32" s="30"/>
      <c r="R32" s="30"/>
      <c r="S32" s="30" t="str">
        <f>IMDIV(S25,S30)</f>
        <v>-84,436012372329-0,00727493901863758i</v>
      </c>
      <c r="T32" s="30"/>
      <c r="U32" s="30"/>
    </row>
    <row r="33" spans="1:22" x14ac:dyDescent="0.3">
      <c r="A33" s="5"/>
      <c r="B33" s="5"/>
      <c r="C33" s="5"/>
      <c r="D33" s="5" t="s">
        <v>74</v>
      </c>
      <c r="E33" s="5"/>
      <c r="F33" s="5"/>
      <c r="G33" s="5"/>
      <c r="H33" s="5"/>
      <c r="I33" s="5"/>
      <c r="J33" s="5"/>
      <c r="K33" s="5"/>
      <c r="L33" s="5"/>
      <c r="N33" s="30"/>
      <c r="O33" s="30"/>
      <c r="P33" s="30"/>
      <c r="Q33" s="30"/>
      <c r="R33" s="30"/>
      <c r="S33" s="30">
        <f>IMABS(S32)</f>
        <v>84.436012685730461</v>
      </c>
      <c r="T33" s="30"/>
      <c r="U33" s="30"/>
    </row>
    <row r="34" spans="1:22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N34" s="30"/>
      <c r="O34" s="30"/>
      <c r="P34" s="30"/>
      <c r="Q34" s="30"/>
      <c r="R34" s="30"/>
      <c r="S34" s="30"/>
      <c r="T34" s="30"/>
      <c r="U34" s="30"/>
    </row>
    <row r="35" spans="1:22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N35" s="30"/>
      <c r="O35" s="30"/>
      <c r="P35" s="30"/>
      <c r="Q35" s="30"/>
      <c r="R35" s="30"/>
      <c r="S35" s="30"/>
      <c r="T35" s="30"/>
      <c r="U35" s="30"/>
    </row>
    <row r="36" spans="1:22" x14ac:dyDescent="0.3">
      <c r="N36" s="30"/>
      <c r="O36" s="30"/>
      <c r="P36" s="30"/>
      <c r="Q36" s="30"/>
      <c r="R36" s="30"/>
      <c r="S36" s="30"/>
      <c r="T36" s="30"/>
      <c r="U36" s="30"/>
    </row>
    <row r="37" spans="1:22" x14ac:dyDescent="0.3">
      <c r="N37" s="30" t="s">
        <v>35</v>
      </c>
      <c r="O37" s="30"/>
      <c r="P37" s="30"/>
      <c r="Q37" s="30"/>
      <c r="R37" s="30">
        <f>IMABS(S37)</f>
        <v>5.6053424193167598E-4</v>
      </c>
      <c r="S37" s="30" t="str">
        <f>IMPRODUCT(D10,S12)</f>
        <v>0,000560534241931676i</v>
      </c>
      <c r="T37" s="30"/>
      <c r="U37" s="30"/>
    </row>
    <row r="38" spans="1:22" hidden="1" x14ac:dyDescent="0.3">
      <c r="N38" s="30" t="s">
        <v>36</v>
      </c>
      <c r="O38" s="30"/>
      <c r="P38" s="30"/>
      <c r="Q38" s="30"/>
      <c r="R38" s="30"/>
      <c r="S38" s="30" t="str">
        <f>IMSUM(S32,S5)</f>
        <v>11808,979532934-0,00727493901863758i</v>
      </c>
      <c r="T38" s="30"/>
      <c r="U38" s="30"/>
    </row>
    <row r="39" spans="1:22" hidden="1" x14ac:dyDescent="0.3">
      <c r="N39" s="30" t="s">
        <v>37</v>
      </c>
      <c r="O39" s="30"/>
      <c r="P39" s="30"/>
      <c r="Q39" s="30"/>
      <c r="R39" s="30"/>
      <c r="S39" s="30" t="str">
        <f>IMSUM(S32,S6)</f>
        <v>-6031,14378502548-10300,007274939i</v>
      </c>
      <c r="T39" s="30"/>
      <c r="U39" s="30"/>
    </row>
    <row r="40" spans="1:22" hidden="1" x14ac:dyDescent="0.3">
      <c r="N40" s="30" t="s">
        <v>38</v>
      </c>
      <c r="O40" s="30"/>
      <c r="P40" s="30"/>
      <c r="Q40" s="30"/>
      <c r="R40" s="30"/>
      <c r="S40" s="30" t="str">
        <f>IMSUM(S32,S8)</f>
        <v>-6031,14378502548+10299,992725061i</v>
      </c>
      <c r="T40" s="30"/>
      <c r="U40" s="30"/>
    </row>
    <row r="41" spans="1:22" hidden="1" x14ac:dyDescent="0.3">
      <c r="N41" s="30" t="s">
        <v>39</v>
      </c>
      <c r="O41" s="30"/>
      <c r="P41" s="30"/>
      <c r="Q41" s="30"/>
      <c r="R41" s="30"/>
      <c r="S41" s="30" t="str">
        <f>IMSUB(S37,S14)</f>
        <v>0,00050167814652885i</v>
      </c>
      <c r="T41" s="30"/>
      <c r="U41" s="30"/>
    </row>
    <row r="42" spans="1:22" hidden="1" x14ac:dyDescent="0.3">
      <c r="N42" s="30"/>
      <c r="O42" s="30"/>
      <c r="P42" s="30"/>
      <c r="Q42" s="30"/>
      <c r="R42" s="30"/>
      <c r="S42" s="30"/>
      <c r="T42" s="30"/>
      <c r="U42" s="30"/>
    </row>
    <row r="43" spans="1:22" hidden="1" x14ac:dyDescent="0.3">
      <c r="N43" s="30" t="s">
        <v>40</v>
      </c>
      <c r="O43" s="30"/>
      <c r="P43" s="30"/>
      <c r="Q43" s="30"/>
      <c r="R43" s="30"/>
      <c r="S43" s="30" t="str">
        <f>IMPRODUCT(S38,S37)</f>
        <v>4,07785242791119E-06+6,61933739047984i</v>
      </c>
      <c r="T43" s="30"/>
      <c r="U43" s="30"/>
      <c r="V43" s="11">
        <f>IMABS(S43)</f>
        <v>6.6193373904810953</v>
      </c>
    </row>
    <row r="44" spans="1:22" hidden="1" x14ac:dyDescent="0.3">
      <c r="N44" s="30" t="s">
        <v>41</v>
      </c>
      <c r="O44" s="30"/>
      <c r="P44" s="30"/>
      <c r="Q44" s="30"/>
      <c r="R44" s="30"/>
      <c r="S44" s="30" t="str">
        <f>IMPRODUCT(S39,S41)</f>
        <v>5,16728855892507-3,02569303552058i</v>
      </c>
      <c r="T44" s="30"/>
      <c r="U44" s="30"/>
      <c r="V44" s="11">
        <f t="shared" ref="V44:V46" si="7">IMABS(S44)</f>
        <v>5.9879620403268818</v>
      </c>
    </row>
    <row r="45" spans="1:22" hidden="1" x14ac:dyDescent="0.3">
      <c r="N45" s="30" t="s">
        <v>42</v>
      </c>
      <c r="O45" s="30"/>
      <c r="P45" s="30"/>
      <c r="Q45" s="30"/>
      <c r="R45" s="30"/>
      <c r="S45" s="30" t="str">
        <f>IMPRODUCT(S40,S41)</f>
        <v>-5,16728125956924-3,02569303552058i</v>
      </c>
      <c r="T45" s="30"/>
      <c r="U45" s="30"/>
      <c r="V45" s="11">
        <f t="shared" si="7"/>
        <v>5.987955741377287</v>
      </c>
    </row>
    <row r="46" spans="1:22" hidden="1" x14ac:dyDescent="0.3">
      <c r="G46" s="17" t="s">
        <v>18</v>
      </c>
      <c r="H46" s="17" t="s">
        <v>19</v>
      </c>
      <c r="I46" s="18">
        <f>S33*D11</f>
        <v>84.436012685730461</v>
      </c>
      <c r="J46" s="17" t="s">
        <v>4</v>
      </c>
      <c r="K46" s="19">
        <f>I46/O3</f>
        <v>7.0993914543793883E-3</v>
      </c>
      <c r="L46" s="19"/>
      <c r="N46" s="30" t="s">
        <v>43</v>
      </c>
      <c r="O46" s="30"/>
      <c r="P46" s="30"/>
      <c r="Q46" s="30"/>
      <c r="R46" s="30"/>
      <c r="S46" s="30" t="str">
        <f>IMSUM(S43,S44,S45)</f>
        <v>0,0000113772082581676+0,56795131943868i</v>
      </c>
      <c r="T46" s="30"/>
      <c r="U46" s="30"/>
      <c r="V46" s="11">
        <f t="shared" si="7"/>
        <v>0.56795131955263423</v>
      </c>
    </row>
    <row r="47" spans="1:22" hidden="1" x14ac:dyDescent="0.3">
      <c r="G47" s="4"/>
      <c r="H47" s="17" t="s">
        <v>21</v>
      </c>
      <c r="I47" s="18">
        <f>IMARGUMENT(S32)*180/PI()</f>
        <v>-179.99506344166144</v>
      </c>
      <c r="J47" s="17" t="s">
        <v>22</v>
      </c>
      <c r="K47" s="4"/>
      <c r="L47" s="4"/>
      <c r="N47" s="30"/>
      <c r="O47" s="30"/>
      <c r="P47" s="30"/>
      <c r="Q47" s="30"/>
      <c r="R47" s="30"/>
      <c r="S47" s="30"/>
      <c r="T47" s="30"/>
      <c r="U47" s="30"/>
    </row>
    <row r="48" spans="1:22" hidden="1" x14ac:dyDescent="0.3">
      <c r="G48" s="4"/>
      <c r="H48" s="4"/>
      <c r="I48" s="4"/>
      <c r="J48" s="4"/>
      <c r="K48" s="4"/>
      <c r="L48" s="4"/>
      <c r="N48" s="30"/>
      <c r="O48" s="30"/>
      <c r="P48" s="30"/>
      <c r="Q48" s="30"/>
      <c r="R48" s="30"/>
      <c r="S48" s="30"/>
      <c r="T48" s="30"/>
      <c r="U48" s="30"/>
    </row>
    <row r="49" spans="7:22" hidden="1" x14ac:dyDescent="0.3">
      <c r="G49" s="4"/>
      <c r="H49" s="17" t="s">
        <v>23</v>
      </c>
      <c r="I49" s="20">
        <f>IMABS(S46)*D11</f>
        <v>0.56795131955263423</v>
      </c>
      <c r="J49" s="17" t="s">
        <v>8</v>
      </c>
      <c r="K49" s="4"/>
      <c r="L49" s="4"/>
      <c r="N49" s="30"/>
      <c r="O49" s="30"/>
      <c r="P49" s="30"/>
      <c r="Q49" s="30"/>
      <c r="R49" s="30"/>
      <c r="S49" s="30"/>
      <c r="T49" s="30"/>
      <c r="U49" s="30"/>
    </row>
    <row r="50" spans="7:22" hidden="1" x14ac:dyDescent="0.3">
      <c r="G50" s="4"/>
      <c r="H50" s="17" t="s">
        <v>25</v>
      </c>
      <c r="I50" s="18">
        <f>IMARGUMENT(S46)*180/PI()</f>
        <v>89.998852250195682</v>
      </c>
      <c r="J50" s="17" t="s">
        <v>22</v>
      </c>
      <c r="K50" s="4"/>
      <c r="L50" s="4"/>
      <c r="N50" s="30"/>
      <c r="O50" s="30"/>
      <c r="P50" s="30"/>
      <c r="Q50" s="30"/>
      <c r="R50" s="30"/>
      <c r="S50" s="30"/>
      <c r="T50" s="30"/>
      <c r="U50" s="30"/>
    </row>
    <row r="51" spans="7:22" hidden="1" x14ac:dyDescent="0.3">
      <c r="G51" s="4"/>
      <c r="H51" s="4"/>
      <c r="I51" s="4"/>
      <c r="J51" s="4"/>
      <c r="K51" s="4"/>
      <c r="L51" s="4"/>
      <c r="N51" s="30"/>
      <c r="O51" s="30"/>
      <c r="P51" s="30"/>
      <c r="Q51" s="30"/>
      <c r="R51" s="30"/>
      <c r="S51" s="30"/>
      <c r="T51" s="30"/>
      <c r="U51" s="30"/>
    </row>
    <row r="52" spans="7:22" hidden="1" x14ac:dyDescent="0.3">
      <c r="G52" s="4"/>
      <c r="H52" s="4"/>
      <c r="I52" s="4"/>
      <c r="J52" s="4"/>
      <c r="K52" s="4"/>
      <c r="L52" s="4"/>
      <c r="N52" s="30"/>
      <c r="O52" s="30"/>
      <c r="P52" s="30"/>
      <c r="Q52" s="30"/>
      <c r="R52" s="30"/>
      <c r="S52" s="30"/>
      <c r="T52" s="30"/>
      <c r="U52" s="30"/>
    </row>
    <row r="53" spans="7:22" hidden="1" x14ac:dyDescent="0.3">
      <c r="G53" s="4"/>
      <c r="H53" s="4"/>
      <c r="I53" s="4"/>
      <c r="J53" s="4"/>
      <c r="K53" s="4"/>
      <c r="L53" s="4"/>
      <c r="N53" s="30"/>
      <c r="O53" s="30"/>
      <c r="P53" s="30"/>
      <c r="Q53" s="30"/>
      <c r="R53" s="30"/>
      <c r="S53" s="30"/>
      <c r="T53" s="30"/>
      <c r="U53" s="30"/>
      <c r="V53" s="11" t="s">
        <v>0</v>
      </c>
    </row>
    <row r="54" spans="7:22" hidden="1" x14ac:dyDescent="0.3">
      <c r="G54" s="4"/>
      <c r="H54" s="4"/>
      <c r="I54" s="4"/>
      <c r="J54" s="4"/>
      <c r="K54" s="4"/>
      <c r="L54" s="4"/>
      <c r="N54" s="30"/>
      <c r="O54" s="30"/>
      <c r="P54" s="30"/>
      <c r="Q54" s="30"/>
      <c r="R54" s="30"/>
      <c r="S54" s="30"/>
      <c r="T54" s="30"/>
      <c r="U54" s="30"/>
    </row>
    <row r="55" spans="7:22" hidden="1" x14ac:dyDescent="0.3">
      <c r="G55" s="17" t="s">
        <v>18</v>
      </c>
      <c r="H55" s="17" t="s">
        <v>19</v>
      </c>
      <c r="I55" s="18">
        <f>S83*D21</f>
        <v>804.53729332166415</v>
      </c>
      <c r="J55" s="17" t="s">
        <v>4</v>
      </c>
      <c r="K55" s="19">
        <f>I55/O55</f>
        <v>6.7645605272673145E-2</v>
      </c>
      <c r="L55" s="19"/>
      <c r="N55" s="30" t="s">
        <v>3</v>
      </c>
      <c r="O55" s="32">
        <f>D14/SQRT(3)</f>
        <v>11893.415545306292</v>
      </c>
      <c r="P55" s="30"/>
      <c r="Q55" s="30"/>
      <c r="R55" s="30"/>
      <c r="S55" s="30"/>
      <c r="T55" s="30"/>
      <c r="U55" s="30"/>
    </row>
    <row r="56" spans="7:22" hidden="1" x14ac:dyDescent="0.3">
      <c r="G56" s="4"/>
      <c r="H56" s="17" t="s">
        <v>21</v>
      </c>
      <c r="I56" s="18">
        <f>IMARGUMENT(S82)*180/PI()</f>
        <v>-106.70797416385693</v>
      </c>
      <c r="J56" s="17" t="s">
        <v>22</v>
      </c>
      <c r="K56" s="4"/>
      <c r="L56" s="4"/>
      <c r="N56" s="30"/>
      <c r="O56" s="30"/>
      <c r="P56" s="30"/>
      <c r="Q56" s="30" t="s">
        <v>5</v>
      </c>
      <c r="R56" s="30" t="s">
        <v>6</v>
      </c>
      <c r="S56" s="30" t="s">
        <v>7</v>
      </c>
      <c r="T56" s="30"/>
      <c r="U56" s="30"/>
    </row>
    <row r="57" spans="7:22" hidden="1" x14ac:dyDescent="0.3">
      <c r="G57" s="4"/>
      <c r="H57" s="4"/>
      <c r="I57" s="4"/>
      <c r="J57" s="4"/>
      <c r="K57" s="4"/>
      <c r="L57" s="4"/>
      <c r="N57" s="30" t="s">
        <v>9</v>
      </c>
      <c r="O57" s="30"/>
      <c r="P57" s="30"/>
      <c r="Q57" s="32">
        <f>O55</f>
        <v>11893.415545306292</v>
      </c>
      <c r="R57" s="30">
        <v>0</v>
      </c>
      <c r="S57" s="30" t="str">
        <f>COMPLEX(Q57,R57)</f>
        <v>11893,4155453063</v>
      </c>
      <c r="T57" s="30"/>
      <c r="U57" s="30"/>
    </row>
    <row r="58" spans="7:22" hidden="1" x14ac:dyDescent="0.3">
      <c r="G58" s="4"/>
      <c r="H58" s="17" t="s">
        <v>23</v>
      </c>
      <c r="I58" s="20">
        <f>IMABS(S96)*D21</f>
        <v>4.8538880367285708</v>
      </c>
      <c r="J58" s="17" t="s">
        <v>8</v>
      </c>
      <c r="K58" s="4"/>
      <c r="L58" s="4"/>
      <c r="N58" s="30" t="s">
        <v>10</v>
      </c>
      <c r="O58" s="30"/>
      <c r="P58" s="30"/>
      <c r="Q58" s="32">
        <f>-O55/2</f>
        <v>-5946.7077726531461</v>
      </c>
      <c r="R58" s="30">
        <f>-SQRT(3)*O55/2</f>
        <v>-10300</v>
      </c>
      <c r="S58" s="30" t="str">
        <f t="shared" ref="S58:S59" si="8">COMPLEX(Q58,R58)</f>
        <v>-5946,70777265315-10300i</v>
      </c>
      <c r="T58" s="30"/>
      <c r="U58" s="30"/>
    </row>
    <row r="59" spans="7:22" hidden="1" x14ac:dyDescent="0.3">
      <c r="G59" s="4"/>
      <c r="H59" s="17" t="s">
        <v>25</v>
      </c>
      <c r="I59" s="18">
        <f>IMARGUMENT(S96)*180/PI()</f>
        <v>-9.9085698577482848</v>
      </c>
      <c r="J59" s="17" t="s">
        <v>22</v>
      </c>
      <c r="K59" s="4"/>
      <c r="L59" s="4"/>
      <c r="N59" s="30" t="s">
        <v>11</v>
      </c>
      <c r="O59" s="30"/>
      <c r="P59" s="30"/>
      <c r="Q59" s="32">
        <f>Q58</f>
        <v>-5946.7077726531461</v>
      </c>
      <c r="R59" s="30">
        <f>-R58</f>
        <v>10300</v>
      </c>
      <c r="S59" s="30" t="str">
        <f t="shared" si="8"/>
        <v>-5946,70777265315+10300i</v>
      </c>
      <c r="T59" s="30"/>
      <c r="U59" s="30"/>
    </row>
    <row r="60" spans="7:22" hidden="1" x14ac:dyDescent="0.3">
      <c r="N60" s="30"/>
      <c r="O60" s="30"/>
      <c r="P60" s="30"/>
      <c r="Q60" s="30"/>
      <c r="R60" s="30"/>
      <c r="S60" s="30"/>
      <c r="T60" s="30"/>
      <c r="U60" s="30"/>
    </row>
    <row r="61" spans="7:22" hidden="1" x14ac:dyDescent="0.3">
      <c r="N61" s="30"/>
      <c r="O61" s="30"/>
      <c r="P61" s="30"/>
      <c r="Q61" s="30"/>
      <c r="R61" s="30"/>
      <c r="S61" s="30"/>
      <c r="T61" s="30"/>
      <c r="U61" s="30"/>
    </row>
    <row r="62" spans="7:22" hidden="1" x14ac:dyDescent="0.3">
      <c r="N62" s="30" t="s">
        <v>16</v>
      </c>
      <c r="O62" s="30">
        <f>D15/O55</f>
        <v>6.3060102217313485E-3</v>
      </c>
      <c r="P62" s="30"/>
      <c r="Q62" s="30">
        <f>0</f>
        <v>0</v>
      </c>
      <c r="R62" s="30">
        <f>O62</f>
        <v>6.3060102217313485E-3</v>
      </c>
      <c r="S62" s="30" t="str">
        <f t="shared" ref="S62" si="9">COMPLEX(Q62,R62)</f>
        <v>0,00630601022173135i</v>
      </c>
      <c r="T62" s="30"/>
      <c r="U62" s="30"/>
    </row>
    <row r="63" spans="7:22" hidden="1" x14ac:dyDescent="0.3">
      <c r="N63" s="30" t="s">
        <v>17</v>
      </c>
      <c r="O63" s="30"/>
      <c r="P63" s="30"/>
      <c r="Q63" s="30"/>
      <c r="R63" s="30"/>
      <c r="S63" s="30" t="str">
        <f>IMDIV(S62,3)</f>
        <v>0,00210200340724378i</v>
      </c>
      <c r="T63" s="30"/>
      <c r="U63" s="30"/>
    </row>
    <row r="64" spans="7:22" hidden="1" x14ac:dyDescent="0.3">
      <c r="N64" s="30"/>
      <c r="O64" s="30"/>
      <c r="P64" s="30"/>
      <c r="Q64" s="30"/>
      <c r="R64" s="30"/>
      <c r="S64" s="30"/>
      <c r="T64" s="30"/>
      <c r="U64" s="30"/>
    </row>
    <row r="65" spans="1:21" hidden="1" x14ac:dyDescent="0.3">
      <c r="G65" s="6"/>
      <c r="H65" s="6"/>
      <c r="I65" s="6"/>
      <c r="J65" s="6"/>
      <c r="K65" s="6"/>
      <c r="L65" s="6"/>
      <c r="M65" s="16"/>
      <c r="N65" s="30" t="s">
        <v>20</v>
      </c>
      <c r="O65" s="30">
        <f>D16/D17*SQRT(3)</f>
        <v>5.0448081773850788E-5</v>
      </c>
      <c r="P65" s="30"/>
      <c r="Q65" s="30">
        <f>0</f>
        <v>0</v>
      </c>
      <c r="R65" s="30">
        <f>O65</f>
        <v>5.0448081773850788E-5</v>
      </c>
      <c r="S65" s="30" t="str">
        <f t="shared" ref="S65" si="10">COMPLEX(Q65,R65)</f>
        <v>0,0000504480817738508i</v>
      </c>
      <c r="T65" s="30"/>
      <c r="U65" s="30"/>
    </row>
    <row r="66" spans="1:21" hidden="1" x14ac:dyDescent="0.3">
      <c r="N66" s="30"/>
      <c r="O66" s="30"/>
      <c r="P66" s="30"/>
      <c r="Q66" s="30"/>
      <c r="R66" s="30"/>
      <c r="S66" s="30"/>
      <c r="T66" s="30"/>
      <c r="U66" s="30"/>
    </row>
    <row r="67" spans="1:21" hidden="1" x14ac:dyDescent="0.3">
      <c r="N67" s="30"/>
      <c r="O67" s="30"/>
      <c r="P67" s="30"/>
      <c r="Q67" s="30"/>
      <c r="R67" s="30"/>
      <c r="S67" s="30"/>
      <c r="T67" s="30"/>
      <c r="U67" s="30"/>
    </row>
    <row r="68" spans="1:21" hidden="1" x14ac:dyDescent="0.3">
      <c r="N68" s="30" t="s">
        <v>24</v>
      </c>
      <c r="O68" s="30">
        <f>-O62*D18</f>
        <v>-5.9907097106447812E-3</v>
      </c>
      <c r="P68" s="30"/>
      <c r="Q68" s="30">
        <f>0</f>
        <v>0</v>
      </c>
      <c r="R68" s="30">
        <f>O68</f>
        <v>-5.9907097106447812E-3</v>
      </c>
      <c r="S68" s="30" t="str">
        <f t="shared" ref="S68" si="11">COMPLEX(Q68,R68)</f>
        <v>-0,00599070971064478i</v>
      </c>
      <c r="T68" s="30"/>
      <c r="U68" s="30"/>
    </row>
    <row r="69" spans="1:21" hidden="1" x14ac:dyDescent="0.3">
      <c r="N69" s="30"/>
      <c r="O69" s="30"/>
      <c r="P69" s="30"/>
      <c r="Q69" s="30"/>
      <c r="R69" s="30"/>
      <c r="S69" s="30"/>
      <c r="T69" s="30"/>
      <c r="U69" s="30"/>
    </row>
    <row r="70" spans="1:21" hidden="1" x14ac:dyDescent="0.3">
      <c r="N70" s="30" t="s">
        <v>26</v>
      </c>
      <c r="O70" s="30">
        <f>1/D19</f>
        <v>7.1428571428571429E-4</v>
      </c>
      <c r="P70" s="30"/>
      <c r="Q70" s="30">
        <f>O70</f>
        <v>7.1428571428571429E-4</v>
      </c>
      <c r="R70" s="30">
        <v>0</v>
      </c>
      <c r="S70" s="30" t="str">
        <f t="shared" ref="S70" si="12">COMPLEX(Q70,R70)</f>
        <v>0,000714285714285714</v>
      </c>
      <c r="T70" s="30"/>
      <c r="U70" s="30"/>
    </row>
    <row r="71" spans="1:21" hidden="1" x14ac:dyDescent="0.3">
      <c r="B71" s="1"/>
      <c r="N71" s="30" t="s">
        <v>27</v>
      </c>
      <c r="O71" s="30"/>
      <c r="P71" s="30"/>
      <c r="Q71" s="30"/>
      <c r="R71" s="30"/>
      <c r="S71" s="30" t="str">
        <f>IMSUM(S68,S70)</f>
        <v>0,000714285714285714-0,00599070971064478i</v>
      </c>
      <c r="T71" s="30"/>
      <c r="U71" s="30"/>
    </row>
    <row r="72" spans="1:21" x14ac:dyDescent="0.3">
      <c r="N72" s="30"/>
      <c r="O72" s="30"/>
      <c r="P72" s="30"/>
      <c r="Q72" s="30"/>
      <c r="R72" s="30"/>
      <c r="S72" s="30"/>
      <c r="T72" s="30"/>
      <c r="U72" s="30"/>
    </row>
    <row r="73" spans="1:21" x14ac:dyDescent="0.3">
      <c r="N73" s="30" t="s">
        <v>28</v>
      </c>
      <c r="O73" s="30"/>
      <c r="P73" s="30"/>
      <c r="Q73" s="30"/>
      <c r="R73" s="30"/>
      <c r="S73" s="30" t="str">
        <f>IMPRODUCT(S58,S65)</f>
        <v>0,519615242270663-0,3i</v>
      </c>
      <c r="T73" s="30"/>
      <c r="U73" s="30"/>
    </row>
    <row r="74" spans="1:21" x14ac:dyDescent="0.3">
      <c r="N74" s="30" t="s">
        <v>29</v>
      </c>
      <c r="O74" s="30"/>
      <c r="P74" s="30"/>
      <c r="Q74" s="30"/>
      <c r="R74" s="30"/>
      <c r="S74" s="30" t="str">
        <f>IMPRODUCT(S59,S65)</f>
        <v>-0,519615242270663-0,3i</v>
      </c>
      <c r="T74" s="30"/>
      <c r="U74" s="30"/>
    </row>
    <row r="75" spans="1:21" x14ac:dyDescent="0.3">
      <c r="N75" s="30" t="s">
        <v>30</v>
      </c>
      <c r="O75" s="30"/>
      <c r="P75" s="30"/>
      <c r="Q75" s="30"/>
      <c r="R75" s="30"/>
      <c r="S75" s="30" t="str">
        <f>IMSUM(S73,S74)</f>
        <v>-0,6i</v>
      </c>
      <c r="T75" s="30"/>
      <c r="U75" s="30"/>
    </row>
    <row r="76" spans="1:21" x14ac:dyDescent="0.3">
      <c r="A76" s="1"/>
      <c r="N76" s="30"/>
      <c r="O76" s="30"/>
      <c r="P76" s="30"/>
      <c r="Q76" s="30"/>
      <c r="R76" s="30"/>
      <c r="S76" s="30"/>
      <c r="T76" s="30"/>
      <c r="U76" s="30"/>
    </row>
    <row r="77" spans="1:21" x14ac:dyDescent="0.3">
      <c r="N77" s="30" t="s">
        <v>31</v>
      </c>
      <c r="O77" s="30"/>
      <c r="P77" s="30"/>
      <c r="Q77" s="30"/>
      <c r="R77" s="30"/>
      <c r="S77" s="30" t="str">
        <f>S71</f>
        <v>0,000714285714285714-0,00599070971064478i</v>
      </c>
      <c r="T77" s="30"/>
      <c r="U77" s="30"/>
    </row>
    <row r="78" spans="1:21" x14ac:dyDescent="0.3">
      <c r="N78" s="30" t="s">
        <v>32</v>
      </c>
      <c r="O78" s="30"/>
      <c r="P78" s="30"/>
      <c r="Q78" s="30"/>
      <c r="R78" s="30"/>
      <c r="S78" s="30" t="str">
        <f>S62</f>
        <v>0,00630601022173135i</v>
      </c>
      <c r="T78" s="30"/>
      <c r="U78" s="30"/>
    </row>
    <row r="79" spans="1:21" x14ac:dyDescent="0.3">
      <c r="N79" s="30" t="s">
        <v>33</v>
      </c>
      <c r="O79" s="30"/>
      <c r="P79" s="30"/>
      <c r="Q79" s="30"/>
      <c r="R79" s="30"/>
      <c r="S79" s="30" t="str">
        <f>IMPRODUCT(-2,S65)</f>
        <v>-0,000100896163547702i</v>
      </c>
      <c r="T79" s="30"/>
      <c r="U79" s="30"/>
    </row>
    <row r="80" spans="1:21" x14ac:dyDescent="0.3">
      <c r="N80" s="30" t="s">
        <v>34</v>
      </c>
      <c r="O80" s="30"/>
      <c r="P80" s="30"/>
      <c r="Q80" s="30"/>
      <c r="R80" s="30"/>
      <c r="S80" s="30" t="str">
        <f>IMSUM(S77,S78,S79)</f>
        <v>0,000714285714285714+0,000214404347538868i</v>
      </c>
      <c r="T80" s="30"/>
      <c r="U80" s="30"/>
    </row>
    <row r="81" spans="14:21" x14ac:dyDescent="0.3">
      <c r="N81" s="30"/>
      <c r="O81" s="30"/>
      <c r="P81" s="30"/>
      <c r="Q81" s="30"/>
      <c r="R81" s="30"/>
      <c r="S81" s="30"/>
      <c r="T81" s="30"/>
      <c r="U81" s="30"/>
    </row>
    <row r="82" spans="14:21" x14ac:dyDescent="0.3">
      <c r="N82" s="30"/>
      <c r="O82" s="30"/>
      <c r="P82" s="30"/>
      <c r="Q82" s="30"/>
      <c r="R82" s="30"/>
      <c r="S82" s="30" t="str">
        <f>IMDIV(S75,S80)</f>
        <v>-231,299501727526-770,571733744463i</v>
      </c>
      <c r="T82" s="30"/>
      <c r="U82" s="30"/>
    </row>
    <row r="83" spans="14:21" x14ac:dyDescent="0.3">
      <c r="N83" s="30"/>
      <c r="O83" s="30"/>
      <c r="P83" s="30"/>
      <c r="Q83" s="30"/>
      <c r="R83" s="30"/>
      <c r="S83" s="30">
        <f>IMABS(S82)</f>
        <v>804.53729332166415</v>
      </c>
      <c r="T83" s="30"/>
      <c r="U83" s="30"/>
    </row>
    <row r="84" spans="14:21" x14ac:dyDescent="0.3">
      <c r="N84" s="30"/>
      <c r="O84" s="30"/>
      <c r="P84" s="30"/>
      <c r="Q84" s="30"/>
      <c r="R84" s="30"/>
      <c r="S84" s="30"/>
      <c r="T84" s="30"/>
      <c r="U84" s="30"/>
    </row>
    <row r="85" spans="14:21" x14ac:dyDescent="0.3">
      <c r="N85" s="30"/>
      <c r="O85" s="30"/>
      <c r="P85" s="30"/>
      <c r="Q85" s="30"/>
      <c r="R85" s="30"/>
      <c r="S85" s="30"/>
      <c r="T85" s="30"/>
      <c r="U85" s="30"/>
    </row>
    <row r="86" spans="14:21" x14ac:dyDescent="0.3">
      <c r="N86" s="30"/>
      <c r="O86" s="30"/>
      <c r="P86" s="30"/>
      <c r="Q86" s="30"/>
      <c r="R86" s="30"/>
      <c r="S86" s="30"/>
      <c r="T86" s="30"/>
      <c r="U86" s="30"/>
    </row>
    <row r="87" spans="14:21" x14ac:dyDescent="0.3">
      <c r="N87" s="30" t="s">
        <v>35</v>
      </c>
      <c r="O87" s="30"/>
      <c r="P87" s="30"/>
      <c r="Q87" s="30"/>
      <c r="R87" s="30">
        <f>IMABS(S87)</f>
        <v>2.1020034072437798E-3</v>
      </c>
      <c r="S87" s="30" t="str">
        <f>IMPRODUCT(D20,S63)</f>
        <v>0,00210200340724378i</v>
      </c>
      <c r="T87" s="30"/>
      <c r="U87" s="30"/>
    </row>
    <row r="88" spans="14:21" x14ac:dyDescent="0.3">
      <c r="N88" s="30" t="s">
        <v>36</v>
      </c>
      <c r="O88" s="30"/>
      <c r="P88" s="30"/>
      <c r="Q88" s="30"/>
      <c r="R88" s="30"/>
      <c r="S88" s="30" t="str">
        <f>IMSUM(S82,S57)</f>
        <v>11662,1160435788-770,571733744463i</v>
      </c>
      <c r="T88" s="30"/>
      <c r="U88" s="30"/>
    </row>
    <row r="89" spans="14:21" x14ac:dyDescent="0.3">
      <c r="N89" s="30" t="s">
        <v>37</v>
      </c>
      <c r="O89" s="30"/>
      <c r="P89" s="30"/>
      <c r="Q89" s="30"/>
      <c r="R89" s="30"/>
      <c r="S89" s="30" t="str">
        <f>IMSUM(S82,S58)</f>
        <v>-6178,00727438068-11070,5717337445i</v>
      </c>
      <c r="T89" s="30"/>
      <c r="U89" s="30"/>
    </row>
    <row r="90" spans="14:21" x14ac:dyDescent="0.3">
      <c r="N90" s="30" t="s">
        <v>38</v>
      </c>
      <c r="O90" s="30"/>
      <c r="P90" s="30"/>
      <c r="Q90" s="30"/>
      <c r="R90" s="30"/>
      <c r="S90" s="30" t="str">
        <f>IMSUM(S82,S59)</f>
        <v>-6178,00727438068+9529,42826625554i</v>
      </c>
      <c r="T90" s="30"/>
      <c r="U90" s="30"/>
    </row>
    <row r="91" spans="14:21" x14ac:dyDescent="0.3">
      <c r="N91" s="30" t="s">
        <v>39</v>
      </c>
      <c r="O91" s="30"/>
      <c r="P91" s="30"/>
      <c r="Q91" s="30"/>
      <c r="R91" s="30"/>
      <c r="S91" s="30" t="str">
        <f>IMSUB(S87,S65)</f>
        <v>0,00205155532546993i</v>
      </c>
      <c r="T91" s="30"/>
      <c r="U91" s="30"/>
    </row>
    <row r="92" spans="14:21" x14ac:dyDescent="0.3">
      <c r="N92" s="30"/>
      <c r="O92" s="30"/>
      <c r="P92" s="30"/>
      <c r="Q92" s="30"/>
      <c r="R92" s="30"/>
      <c r="S92" s="30"/>
      <c r="T92" s="30"/>
      <c r="U92" s="30"/>
    </row>
    <row r="93" spans="14:21" x14ac:dyDescent="0.3">
      <c r="N93" s="30" t="s">
        <v>40</v>
      </c>
      <c r="O93" s="30"/>
      <c r="P93" s="30"/>
      <c r="Q93" s="30"/>
      <c r="R93" s="30"/>
      <c r="S93" s="30" t="str">
        <f>IMPRODUCT(S88,S87)</f>
        <v>1,61974440985661+24,513807659275i</v>
      </c>
      <c r="T93" s="30"/>
      <c r="U93" s="30"/>
    </row>
    <row r="94" spans="14:21" x14ac:dyDescent="0.3">
      <c r="N94" s="30" t="s">
        <v>41</v>
      </c>
      <c r="O94" s="30"/>
      <c r="P94" s="30"/>
      <c r="Q94" s="30"/>
      <c r="R94" s="30"/>
      <c r="S94" s="30" t="str">
        <f>IMPRODUCT(S89,S91)</f>
        <v>22,7118903963604-12,6745237245477i</v>
      </c>
      <c r="T94" s="30"/>
      <c r="U94" s="30"/>
    </row>
    <row r="95" spans="14:21" x14ac:dyDescent="0.3">
      <c r="N95" s="30" t="s">
        <v>42</v>
      </c>
      <c r="O95" s="30"/>
      <c r="P95" s="30"/>
      <c r="Q95" s="30"/>
      <c r="R95" s="30"/>
      <c r="S95" s="30" t="str">
        <f>IMPRODUCT(S90,S91)</f>
        <v>-19,5501493083202-12,6745237245477i</v>
      </c>
      <c r="T95" s="30"/>
      <c r="U95" s="30"/>
    </row>
    <row r="96" spans="14:21" x14ac:dyDescent="0.3">
      <c r="N96" s="30" t="s">
        <v>43</v>
      </c>
      <c r="O96" s="30"/>
      <c r="P96" s="30"/>
      <c r="Q96" s="30"/>
      <c r="R96" s="30"/>
      <c r="S96" s="30" t="str">
        <f>IMSUM(S93,S94,S95)</f>
        <v>4,78148549789681-0,835239789820402i</v>
      </c>
      <c r="T96" s="30"/>
      <c r="U96" s="30"/>
    </row>
    <row r="97" spans="14:21" x14ac:dyDescent="0.3">
      <c r="N97" s="30"/>
      <c r="O97" s="30"/>
      <c r="P97" s="30"/>
      <c r="Q97" s="30"/>
      <c r="R97" s="30"/>
      <c r="S97" s="30"/>
      <c r="T97" s="30"/>
      <c r="U97" s="30"/>
    </row>
    <row r="98" spans="14:21" x14ac:dyDescent="0.3">
      <c r="N98" s="30"/>
      <c r="O98" s="30"/>
      <c r="P98" s="30"/>
      <c r="Q98" s="30"/>
      <c r="R98" s="30"/>
      <c r="S98" s="30"/>
      <c r="T98" s="30"/>
      <c r="U98" s="30"/>
    </row>
    <row r="99" spans="14:21" x14ac:dyDescent="0.3">
      <c r="N99" s="30"/>
      <c r="O99" s="30"/>
      <c r="P99" s="30"/>
      <c r="Q99" s="30"/>
      <c r="R99" s="30"/>
      <c r="S99" s="30"/>
      <c r="T99" s="30"/>
      <c r="U99" s="30"/>
    </row>
    <row r="100" spans="14:21" x14ac:dyDescent="0.3">
      <c r="N100" s="30"/>
      <c r="O100" s="30"/>
      <c r="P100" s="30"/>
      <c r="Q100" s="30"/>
      <c r="R100" s="30"/>
      <c r="S100" s="30"/>
      <c r="T100" s="30"/>
      <c r="U100" s="30"/>
    </row>
    <row r="101" spans="14:21" x14ac:dyDescent="0.3">
      <c r="N101" s="30"/>
      <c r="O101" s="30"/>
      <c r="P101" s="30"/>
      <c r="Q101" s="30"/>
      <c r="R101" s="30"/>
      <c r="S101" s="30"/>
      <c r="T101" s="30"/>
      <c r="U101" s="30"/>
    </row>
    <row r="102" spans="14:21" x14ac:dyDescent="0.3">
      <c r="N102" s="30"/>
      <c r="O102" s="30"/>
      <c r="P102" s="30"/>
      <c r="Q102" s="30"/>
      <c r="R102" s="30"/>
      <c r="S102" s="30"/>
      <c r="T102" s="30"/>
      <c r="U102" s="30"/>
    </row>
    <row r="103" spans="14:21" x14ac:dyDescent="0.3">
      <c r="N103" s="30"/>
      <c r="O103" s="30"/>
      <c r="P103" s="30"/>
      <c r="Q103" s="30"/>
      <c r="R103" s="30"/>
      <c r="S103" s="30"/>
      <c r="T103" s="30"/>
      <c r="U103" s="30"/>
    </row>
    <row r="104" spans="14:21" x14ac:dyDescent="0.3">
      <c r="N104" s="30"/>
      <c r="O104" s="30"/>
      <c r="P104" s="30"/>
      <c r="Q104" s="30"/>
      <c r="R104" s="30"/>
      <c r="S104" s="30"/>
      <c r="T104" s="30"/>
      <c r="U104" s="30"/>
    </row>
    <row r="105" spans="14:21" x14ac:dyDescent="0.3">
      <c r="N105" s="30"/>
      <c r="O105" s="30"/>
      <c r="P105" s="30"/>
      <c r="Q105" s="30"/>
      <c r="R105" s="30"/>
      <c r="S105" s="30"/>
      <c r="T105" s="30"/>
      <c r="U105" s="30"/>
    </row>
    <row r="106" spans="14:21" x14ac:dyDescent="0.3">
      <c r="N106" s="30"/>
      <c r="O106" s="30"/>
      <c r="P106" s="30"/>
      <c r="Q106" s="30"/>
      <c r="R106" s="30"/>
      <c r="S106" s="30"/>
      <c r="T106" s="30"/>
      <c r="U106" s="30"/>
    </row>
    <row r="107" spans="14:21" x14ac:dyDescent="0.3">
      <c r="N107" s="30"/>
      <c r="O107" s="30"/>
      <c r="P107" s="30"/>
      <c r="Q107" s="30"/>
      <c r="R107" s="30"/>
      <c r="S107" s="30"/>
      <c r="T107" s="30"/>
      <c r="U107" s="30"/>
    </row>
    <row r="108" spans="14:21" x14ac:dyDescent="0.3">
      <c r="N108" s="30"/>
      <c r="O108" s="30"/>
      <c r="P108" s="30"/>
      <c r="Q108" s="30"/>
      <c r="R108" s="30"/>
      <c r="S108" s="30"/>
      <c r="T108" s="30"/>
      <c r="U108" s="30"/>
    </row>
    <row r="109" spans="14:21" x14ac:dyDescent="0.3">
      <c r="N109" s="30"/>
      <c r="O109" s="30"/>
      <c r="P109" s="30"/>
      <c r="Q109" s="30"/>
      <c r="R109" s="30"/>
      <c r="S109" s="30"/>
      <c r="T109" s="30"/>
      <c r="U109" s="30"/>
    </row>
    <row r="110" spans="14:21" x14ac:dyDescent="0.3">
      <c r="N110" s="30"/>
      <c r="O110" s="30"/>
      <c r="P110" s="30"/>
      <c r="Q110" s="30"/>
      <c r="R110" s="30"/>
      <c r="S110" s="30"/>
      <c r="T110" s="30"/>
      <c r="U110" s="30"/>
    </row>
    <row r="111" spans="14:21" x14ac:dyDescent="0.3">
      <c r="N111" s="30"/>
      <c r="O111" s="30"/>
      <c r="P111" s="30"/>
      <c r="Q111" s="30"/>
      <c r="R111" s="30"/>
      <c r="S111" s="30"/>
      <c r="T111" s="30"/>
      <c r="U111" s="30"/>
    </row>
    <row r="112" spans="14:21" x14ac:dyDescent="0.3">
      <c r="N112" s="30"/>
      <c r="O112" s="30"/>
      <c r="P112" s="30"/>
      <c r="Q112" s="30"/>
      <c r="R112" s="30"/>
      <c r="S112" s="30"/>
      <c r="T112" s="30"/>
      <c r="U112" s="30"/>
    </row>
    <row r="113" spans="14:21" x14ac:dyDescent="0.3">
      <c r="N113" s="30"/>
      <c r="O113" s="30"/>
      <c r="P113" s="30"/>
      <c r="Q113" s="30"/>
      <c r="R113" s="30"/>
      <c r="S113" s="30"/>
      <c r="T113" s="30"/>
      <c r="U113" s="30"/>
    </row>
    <row r="114" spans="14:21" x14ac:dyDescent="0.3">
      <c r="N114" s="30"/>
      <c r="O114" s="30"/>
      <c r="P114" s="30"/>
      <c r="Q114" s="30"/>
      <c r="R114" s="30"/>
      <c r="S114" s="30"/>
      <c r="T114" s="30"/>
      <c r="U114" s="30"/>
    </row>
    <row r="115" spans="14:21" x14ac:dyDescent="0.3">
      <c r="N115" s="30"/>
      <c r="O115" s="30"/>
      <c r="P115" s="30"/>
      <c r="Q115" s="30"/>
      <c r="R115" s="30"/>
      <c r="S115" s="30"/>
      <c r="T115" s="30"/>
      <c r="U115" s="30"/>
    </row>
    <row r="116" spans="14:21" x14ac:dyDescent="0.3">
      <c r="N116" s="30"/>
      <c r="O116" s="30"/>
      <c r="P116" s="30"/>
      <c r="Q116" s="30"/>
      <c r="R116" s="30"/>
      <c r="S116" s="30"/>
      <c r="T116" s="30"/>
      <c r="U116" s="30"/>
    </row>
    <row r="117" spans="14:21" x14ac:dyDescent="0.3">
      <c r="N117" s="30"/>
      <c r="O117" s="30"/>
      <c r="P117" s="30"/>
      <c r="Q117" s="30"/>
      <c r="R117" s="30"/>
      <c r="S117" s="30"/>
      <c r="T117" s="30"/>
      <c r="U117" s="30"/>
    </row>
    <row r="118" spans="14:21" x14ac:dyDescent="0.3">
      <c r="N118" s="30"/>
      <c r="O118" s="30"/>
      <c r="P118" s="30"/>
      <c r="Q118" s="30"/>
      <c r="R118" s="30"/>
      <c r="S118" s="30"/>
      <c r="T118" s="30"/>
      <c r="U118" s="30"/>
    </row>
    <row r="119" spans="14:21" x14ac:dyDescent="0.3">
      <c r="N119" s="30"/>
      <c r="O119" s="30"/>
      <c r="P119" s="30"/>
      <c r="Q119" s="30"/>
      <c r="R119" s="30"/>
      <c r="S119" s="30"/>
      <c r="T119" s="30"/>
      <c r="U119" s="30"/>
    </row>
    <row r="120" spans="14:21" x14ac:dyDescent="0.3">
      <c r="N120" s="30"/>
      <c r="O120" s="30"/>
      <c r="P120" s="30"/>
      <c r="Q120" s="30"/>
      <c r="R120" s="30"/>
      <c r="S120" s="30"/>
      <c r="T120" s="30"/>
      <c r="U120" s="30"/>
    </row>
    <row r="121" spans="14:21" x14ac:dyDescent="0.3">
      <c r="N121" s="30"/>
      <c r="O121" s="30"/>
      <c r="P121" s="30"/>
      <c r="Q121" s="30"/>
      <c r="R121" s="30"/>
      <c r="S121" s="30"/>
      <c r="T121" s="30"/>
      <c r="U121" s="30"/>
    </row>
    <row r="122" spans="14:21" x14ac:dyDescent="0.3">
      <c r="N122" s="30"/>
      <c r="O122" s="30"/>
      <c r="P122" s="30"/>
      <c r="Q122" s="30"/>
      <c r="R122" s="30"/>
      <c r="S122" s="30"/>
      <c r="T122" s="30"/>
      <c r="U122" s="30"/>
    </row>
    <row r="123" spans="14:21" x14ac:dyDescent="0.3">
      <c r="N123" s="30"/>
      <c r="O123" s="30"/>
      <c r="P123" s="30"/>
      <c r="Q123" s="30"/>
      <c r="R123" s="30"/>
      <c r="S123" s="30"/>
      <c r="T123" s="30"/>
      <c r="U123" s="30"/>
    </row>
    <row r="124" spans="14:21" x14ac:dyDescent="0.3">
      <c r="N124" s="30"/>
      <c r="O124" s="30"/>
      <c r="P124" s="30"/>
      <c r="Q124" s="30"/>
      <c r="R124" s="30"/>
      <c r="S124" s="30"/>
      <c r="T124" s="30"/>
      <c r="U124" s="30"/>
    </row>
    <row r="125" spans="14:21" x14ac:dyDescent="0.3">
      <c r="N125" s="30"/>
      <c r="O125" s="30"/>
      <c r="P125" s="30"/>
      <c r="Q125" s="30"/>
      <c r="R125" s="30"/>
      <c r="S125" s="30"/>
      <c r="T125" s="30"/>
      <c r="U125" s="30"/>
    </row>
    <row r="126" spans="14:21" x14ac:dyDescent="0.3">
      <c r="N126" s="30"/>
      <c r="O126" s="30"/>
      <c r="P126" s="30"/>
      <c r="Q126" s="30"/>
      <c r="R126" s="30"/>
      <c r="S126" s="30"/>
      <c r="T126" s="30"/>
      <c r="U126" s="30"/>
    </row>
    <row r="127" spans="14:21" x14ac:dyDescent="0.3">
      <c r="N127" s="30"/>
      <c r="O127" s="30"/>
      <c r="P127" s="30"/>
      <c r="Q127" s="30"/>
      <c r="R127" s="30"/>
      <c r="S127" s="30"/>
      <c r="T127" s="30"/>
      <c r="U127" s="30"/>
    </row>
    <row r="128" spans="14:21" x14ac:dyDescent="0.3">
      <c r="N128" s="30"/>
      <c r="O128" s="30"/>
      <c r="P128" s="30"/>
      <c r="Q128" s="30"/>
      <c r="R128" s="30"/>
      <c r="S128" s="30"/>
      <c r="T128" s="30"/>
      <c r="U128" s="30"/>
    </row>
    <row r="129" spans="14:21" x14ac:dyDescent="0.3">
      <c r="N129" s="30"/>
      <c r="O129" s="30"/>
      <c r="P129" s="30"/>
      <c r="Q129" s="30"/>
      <c r="R129" s="30"/>
      <c r="S129" s="30"/>
      <c r="T129" s="30"/>
      <c r="U129" s="30"/>
    </row>
    <row r="130" spans="14:21" x14ac:dyDescent="0.3">
      <c r="N130" s="30"/>
      <c r="O130" s="30"/>
      <c r="P130" s="30"/>
      <c r="Q130" s="30"/>
      <c r="R130" s="30"/>
      <c r="S130" s="30"/>
      <c r="T130" s="30"/>
      <c r="U130" s="30"/>
    </row>
    <row r="131" spans="14:21" x14ac:dyDescent="0.3">
      <c r="N131" s="30"/>
      <c r="O131" s="30"/>
      <c r="P131" s="30"/>
      <c r="Q131" s="30"/>
      <c r="R131" s="30"/>
      <c r="S131" s="30"/>
      <c r="T131" s="30"/>
      <c r="U131" s="30"/>
    </row>
    <row r="132" spans="14:21" x14ac:dyDescent="0.3">
      <c r="N132" s="30"/>
      <c r="O132" s="30"/>
      <c r="P132" s="30"/>
      <c r="Q132" s="30"/>
      <c r="R132" s="30"/>
      <c r="S132" s="30"/>
      <c r="T132" s="30"/>
      <c r="U132" s="30"/>
    </row>
    <row r="133" spans="14:21" x14ac:dyDescent="0.3">
      <c r="N133" s="30"/>
      <c r="O133" s="30"/>
      <c r="P133" s="30"/>
      <c r="Q133" s="30"/>
      <c r="R133" s="30"/>
      <c r="S133" s="30"/>
      <c r="T133" s="30"/>
      <c r="U133" s="30"/>
    </row>
    <row r="134" spans="14:21" x14ac:dyDescent="0.3">
      <c r="N134" s="30"/>
      <c r="O134" s="30"/>
      <c r="P134" s="30"/>
      <c r="Q134" s="30"/>
      <c r="R134" s="30"/>
      <c r="S134" s="30"/>
      <c r="T134" s="30"/>
      <c r="U134" s="30"/>
    </row>
    <row r="135" spans="14:21" x14ac:dyDescent="0.3">
      <c r="N135" s="30"/>
      <c r="O135" s="30"/>
      <c r="P135" s="30"/>
      <c r="Q135" s="30"/>
      <c r="R135" s="30"/>
      <c r="S135" s="30"/>
      <c r="T135" s="30"/>
      <c r="U135" s="30"/>
    </row>
    <row r="136" spans="14:21" x14ac:dyDescent="0.3">
      <c r="N136" s="30"/>
      <c r="O136" s="30"/>
      <c r="P136" s="30"/>
      <c r="Q136" s="30"/>
      <c r="R136" s="30"/>
      <c r="S136" s="30"/>
      <c r="T136" s="30"/>
      <c r="U136" s="30"/>
    </row>
    <row r="137" spans="14:21" x14ac:dyDescent="0.3">
      <c r="N137" s="30"/>
      <c r="O137" s="30"/>
      <c r="P137" s="30"/>
      <c r="Q137" s="30"/>
      <c r="R137" s="30"/>
      <c r="S137" s="30"/>
      <c r="T137" s="30"/>
      <c r="U137" s="30"/>
    </row>
    <row r="138" spans="14:21" x14ac:dyDescent="0.3">
      <c r="N138" s="30"/>
      <c r="O138" s="30"/>
      <c r="P138" s="30"/>
      <c r="Q138" s="30"/>
      <c r="R138" s="30"/>
      <c r="S138" s="30"/>
      <c r="T138" s="30"/>
      <c r="U138" s="30"/>
    </row>
    <row r="139" spans="14:21" x14ac:dyDescent="0.3">
      <c r="N139" s="30"/>
      <c r="O139" s="30"/>
      <c r="P139" s="30"/>
      <c r="Q139" s="30"/>
      <c r="R139" s="30"/>
      <c r="S139" s="30"/>
      <c r="T139" s="30"/>
      <c r="U139" s="30"/>
    </row>
    <row r="140" spans="14:21" x14ac:dyDescent="0.3">
      <c r="N140" s="30"/>
      <c r="O140" s="30"/>
      <c r="P140" s="30"/>
      <c r="Q140" s="30"/>
      <c r="R140" s="30"/>
      <c r="S140" s="30"/>
      <c r="T140" s="30"/>
      <c r="U140" s="30"/>
    </row>
    <row r="141" spans="14:21" x14ac:dyDescent="0.3">
      <c r="N141" s="30"/>
      <c r="O141" s="30"/>
      <c r="P141" s="30"/>
      <c r="Q141" s="30"/>
      <c r="R141" s="30"/>
      <c r="S141" s="30"/>
      <c r="T141" s="30"/>
      <c r="U141" s="30"/>
    </row>
  </sheetData>
  <sheetProtection password="CF4D" sheet="1" objects="1" scenario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"/>
  <sheetViews>
    <sheetView workbookViewId="0">
      <selection activeCell="D14" sqref="D14"/>
    </sheetView>
  </sheetViews>
  <sheetFormatPr defaultRowHeight="14.4" x14ac:dyDescent="0.3"/>
  <sheetData>
    <row r="5" spans="2:2" x14ac:dyDescent="0.3">
      <c r="B5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Mäkinen</dc:creator>
  <cp:lastModifiedBy>Parkko Minna</cp:lastModifiedBy>
  <cp:lastPrinted>2014-12-08T11:03:06Z</cp:lastPrinted>
  <dcterms:created xsi:type="dcterms:W3CDTF">2014-11-16T17:31:33Z</dcterms:created>
  <dcterms:modified xsi:type="dcterms:W3CDTF">2016-09-08T10:14:00Z</dcterms:modified>
</cp:coreProperties>
</file>